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hsh\Desktop\"/>
    </mc:Choice>
  </mc:AlternateContent>
  <bookViews>
    <workbookView xWindow="38280" yWindow="-120" windowWidth="29040" windowHeight="15840"/>
  </bookViews>
  <sheets>
    <sheet name="Januar 2023" sheetId="1" r:id="rId1"/>
    <sheet name="Februar 2023" sheetId="5" r:id="rId2"/>
    <sheet name="März 2023" sheetId="6" r:id="rId3"/>
    <sheet name="Datenauswertung" sheetId="2" r:id="rId4"/>
    <sheet name="Hilfstabellen" sheetId="4" r:id="rId5"/>
    <sheet name="Dropdowns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6" l="1"/>
  <c r="I34" i="6"/>
  <c r="I35" i="6"/>
  <c r="I36" i="6"/>
  <c r="I32" i="6"/>
  <c r="I26" i="6"/>
  <c r="I27" i="6"/>
  <c r="I28" i="6"/>
  <c r="I29" i="6"/>
  <c r="I25" i="6"/>
  <c r="I19" i="6"/>
  <c r="I20" i="6"/>
  <c r="I21" i="6"/>
  <c r="I22" i="6"/>
  <c r="I18" i="6"/>
  <c r="I12" i="6"/>
  <c r="I13" i="6"/>
  <c r="I14" i="6"/>
  <c r="I15" i="6"/>
  <c r="I11" i="6"/>
  <c r="I7" i="6"/>
  <c r="I8" i="6"/>
  <c r="G6" i="6"/>
  <c r="I33" i="5"/>
  <c r="I32" i="5"/>
  <c r="I26" i="5"/>
  <c r="I27" i="5"/>
  <c r="I28" i="5"/>
  <c r="I29" i="5"/>
  <c r="I25" i="5"/>
  <c r="I19" i="5"/>
  <c r="I20" i="5"/>
  <c r="I21" i="5"/>
  <c r="I22" i="5"/>
  <c r="I18" i="5"/>
  <c r="I12" i="5"/>
  <c r="I13" i="5"/>
  <c r="I14" i="5"/>
  <c r="I15" i="5"/>
  <c r="I11" i="5"/>
  <c r="I7" i="5"/>
  <c r="I8" i="5"/>
  <c r="I6" i="5"/>
  <c r="I36" i="1"/>
  <c r="I35" i="1"/>
  <c r="I29" i="1"/>
  <c r="I30" i="1"/>
  <c r="I31" i="1"/>
  <c r="I32" i="1"/>
  <c r="I28" i="1"/>
  <c r="I22" i="1"/>
  <c r="I23" i="1"/>
  <c r="I24" i="1"/>
  <c r="I25" i="1"/>
  <c r="I21" i="1"/>
  <c r="I15" i="1"/>
  <c r="I16" i="1"/>
  <c r="I17" i="1"/>
  <c r="I18" i="1"/>
  <c r="I14" i="1"/>
  <c r="I8" i="1"/>
  <c r="I9" i="1"/>
  <c r="I10" i="1"/>
  <c r="I11" i="1"/>
  <c r="J6" i="2"/>
  <c r="I6" i="2"/>
  <c r="H6" i="2"/>
  <c r="G6" i="2"/>
  <c r="C6" i="2"/>
  <c r="J5" i="2"/>
  <c r="I5" i="2"/>
  <c r="H5" i="2"/>
  <c r="G5" i="2"/>
  <c r="E5" i="2"/>
  <c r="D5" i="2"/>
  <c r="C5" i="2"/>
  <c r="J4" i="2"/>
  <c r="I4" i="2"/>
  <c r="H4" i="2"/>
  <c r="G4" i="2"/>
  <c r="C4" i="2"/>
  <c r="M34" i="6"/>
  <c r="N34" i="6"/>
  <c r="O34" i="6"/>
  <c r="P34" i="6"/>
  <c r="M35" i="6"/>
  <c r="N35" i="6"/>
  <c r="O35" i="6"/>
  <c r="P35" i="6"/>
  <c r="M36" i="6"/>
  <c r="N36" i="6"/>
  <c r="O36" i="6"/>
  <c r="P36" i="6"/>
  <c r="J34" i="6"/>
  <c r="K34" i="6" s="1"/>
  <c r="J35" i="6"/>
  <c r="K35" i="6"/>
  <c r="J36" i="6"/>
  <c r="K36" i="6" s="1"/>
  <c r="H34" i="6"/>
  <c r="H35" i="6"/>
  <c r="H36" i="6"/>
  <c r="G34" i="6"/>
  <c r="G35" i="6"/>
  <c r="G36" i="6"/>
  <c r="E34" i="6"/>
  <c r="E35" i="6"/>
  <c r="E36" i="6"/>
  <c r="C45" i="6"/>
  <c r="C44" i="6"/>
  <c r="F44" i="6" s="1"/>
  <c r="C43" i="6"/>
  <c r="N33" i="6"/>
  <c r="M33" i="6"/>
  <c r="G33" i="6"/>
  <c r="H33" i="6" s="1"/>
  <c r="E33" i="6"/>
  <c r="J33" i="6" s="1"/>
  <c r="K33" i="6" s="1"/>
  <c r="M32" i="6"/>
  <c r="G32" i="6"/>
  <c r="J32" i="6" s="1"/>
  <c r="K32" i="6" s="1"/>
  <c r="E32" i="6"/>
  <c r="N29" i="6"/>
  <c r="M29" i="6"/>
  <c r="G29" i="6"/>
  <c r="H29" i="6" s="1"/>
  <c r="E29" i="6"/>
  <c r="J29" i="6" s="1"/>
  <c r="K29" i="6" s="1"/>
  <c r="M28" i="6"/>
  <c r="G28" i="6"/>
  <c r="J28" i="6" s="1"/>
  <c r="K28" i="6" s="1"/>
  <c r="E28" i="6"/>
  <c r="N27" i="6"/>
  <c r="M27" i="6"/>
  <c r="G27" i="6"/>
  <c r="H27" i="6" s="1"/>
  <c r="E27" i="6"/>
  <c r="J27" i="6" s="1"/>
  <c r="K27" i="6" s="1"/>
  <c r="M26" i="6"/>
  <c r="G26" i="6"/>
  <c r="J26" i="6" s="1"/>
  <c r="K26" i="6" s="1"/>
  <c r="E26" i="6"/>
  <c r="N25" i="6"/>
  <c r="M25" i="6"/>
  <c r="G25" i="6"/>
  <c r="H25" i="6" s="1"/>
  <c r="E25" i="6"/>
  <c r="J25" i="6" s="1"/>
  <c r="K25" i="6" s="1"/>
  <c r="M22" i="6"/>
  <c r="G22" i="6"/>
  <c r="J22" i="6" s="1"/>
  <c r="K22" i="6" s="1"/>
  <c r="E22" i="6"/>
  <c r="N21" i="6"/>
  <c r="M21" i="6"/>
  <c r="G21" i="6"/>
  <c r="H21" i="6" s="1"/>
  <c r="E21" i="6"/>
  <c r="J21" i="6" s="1"/>
  <c r="K21" i="6" s="1"/>
  <c r="M20" i="6"/>
  <c r="G20" i="6"/>
  <c r="J20" i="6" s="1"/>
  <c r="K20" i="6" s="1"/>
  <c r="E20" i="6"/>
  <c r="N19" i="6"/>
  <c r="M19" i="6"/>
  <c r="G19" i="6"/>
  <c r="H19" i="6" s="1"/>
  <c r="E19" i="6"/>
  <c r="J19" i="6" s="1"/>
  <c r="K19" i="6" s="1"/>
  <c r="M18" i="6"/>
  <c r="G18" i="6"/>
  <c r="J18" i="6" s="1"/>
  <c r="K18" i="6" s="1"/>
  <c r="E18" i="6"/>
  <c r="N15" i="6"/>
  <c r="M15" i="6"/>
  <c r="G15" i="6"/>
  <c r="H15" i="6" s="1"/>
  <c r="E15" i="6"/>
  <c r="J15" i="6" s="1"/>
  <c r="K15" i="6" s="1"/>
  <c r="M14" i="6"/>
  <c r="G14" i="6"/>
  <c r="J14" i="6" s="1"/>
  <c r="K14" i="6" s="1"/>
  <c r="E14" i="6"/>
  <c r="O13" i="6"/>
  <c r="N13" i="6"/>
  <c r="P13" i="6" s="1"/>
  <c r="M13" i="6"/>
  <c r="G13" i="6"/>
  <c r="H13" i="6" s="1"/>
  <c r="E13" i="6"/>
  <c r="J13" i="6" s="1"/>
  <c r="K13" i="6" s="1"/>
  <c r="M12" i="6"/>
  <c r="G12" i="6"/>
  <c r="J12" i="6" s="1"/>
  <c r="K12" i="6" s="1"/>
  <c r="E12" i="6"/>
  <c r="O11" i="6"/>
  <c r="N11" i="6"/>
  <c r="P11" i="6" s="1"/>
  <c r="M11" i="6"/>
  <c r="G11" i="6"/>
  <c r="H11" i="6" s="1"/>
  <c r="E11" i="6"/>
  <c r="J11" i="6" s="1"/>
  <c r="K11" i="6" s="1"/>
  <c r="M8" i="6"/>
  <c r="G8" i="6"/>
  <c r="J8" i="6" s="1"/>
  <c r="K8" i="6" s="1"/>
  <c r="E8" i="6"/>
  <c r="O7" i="6"/>
  <c r="N7" i="6"/>
  <c r="P7" i="6" s="1"/>
  <c r="M7" i="6"/>
  <c r="G7" i="6"/>
  <c r="H7" i="6" s="1"/>
  <c r="E7" i="6"/>
  <c r="J7" i="6" s="1"/>
  <c r="K7" i="6" s="1"/>
  <c r="M6" i="6"/>
  <c r="J6" i="6"/>
  <c r="K6" i="6" s="1"/>
  <c r="E6" i="6"/>
  <c r="D3" i="6"/>
  <c r="O32" i="6" s="1"/>
  <c r="C2" i="6"/>
  <c r="F40" i="5"/>
  <c r="M7" i="5"/>
  <c r="O7" i="5"/>
  <c r="M8" i="5"/>
  <c r="O8" i="5"/>
  <c r="M11" i="5"/>
  <c r="N11" i="5"/>
  <c r="P11" i="5" s="1"/>
  <c r="O11" i="5"/>
  <c r="M12" i="5"/>
  <c r="O12" i="5"/>
  <c r="M13" i="5"/>
  <c r="O13" i="5"/>
  <c r="M14" i="5"/>
  <c r="O14" i="5"/>
  <c r="M15" i="5"/>
  <c r="N15" i="5" s="1"/>
  <c r="P15" i="5" s="1"/>
  <c r="O15" i="5"/>
  <c r="M18" i="5"/>
  <c r="N18" i="5"/>
  <c r="P18" i="5" s="1"/>
  <c r="O18" i="5"/>
  <c r="M19" i="5"/>
  <c r="N19" i="5" s="1"/>
  <c r="O19" i="5"/>
  <c r="M20" i="5"/>
  <c r="O20" i="5"/>
  <c r="M21" i="5"/>
  <c r="O21" i="5"/>
  <c r="M22" i="5"/>
  <c r="O22" i="5"/>
  <c r="M25" i="5"/>
  <c r="N25" i="5"/>
  <c r="O25" i="5"/>
  <c r="P25" i="5"/>
  <c r="M26" i="5"/>
  <c r="N26" i="5"/>
  <c r="O26" i="5"/>
  <c r="P26" i="5"/>
  <c r="M27" i="5"/>
  <c r="N27" i="5"/>
  <c r="O27" i="5"/>
  <c r="P27" i="5"/>
  <c r="M28" i="5"/>
  <c r="N28" i="5"/>
  <c r="O28" i="5"/>
  <c r="P28" i="5"/>
  <c r="M29" i="5"/>
  <c r="N29" i="5"/>
  <c r="O29" i="5"/>
  <c r="P29" i="5"/>
  <c r="M32" i="5"/>
  <c r="O32" i="5"/>
  <c r="M33" i="5"/>
  <c r="O33" i="5"/>
  <c r="K25" i="5"/>
  <c r="K26" i="5"/>
  <c r="K27" i="5"/>
  <c r="K28" i="5"/>
  <c r="K29" i="5"/>
  <c r="J13" i="5"/>
  <c r="K13" i="5" s="1"/>
  <c r="J19" i="5"/>
  <c r="K19" i="5" s="1"/>
  <c r="J20" i="5"/>
  <c r="K20" i="5" s="1"/>
  <c r="J25" i="5"/>
  <c r="J26" i="5"/>
  <c r="J27" i="5"/>
  <c r="J28" i="5"/>
  <c r="J29" i="5"/>
  <c r="H15" i="5"/>
  <c r="H18" i="5"/>
  <c r="H19" i="5"/>
  <c r="H20" i="5"/>
  <c r="H25" i="5"/>
  <c r="H26" i="5"/>
  <c r="H27" i="5"/>
  <c r="H28" i="5"/>
  <c r="H29" i="5"/>
  <c r="G7" i="5"/>
  <c r="G8" i="5"/>
  <c r="G11" i="5"/>
  <c r="H11" i="5" s="1"/>
  <c r="G12" i="5"/>
  <c r="G13" i="5"/>
  <c r="H13" i="5" s="1"/>
  <c r="G14" i="5"/>
  <c r="G15" i="5"/>
  <c r="J15" i="5" s="1"/>
  <c r="K15" i="5" s="1"/>
  <c r="G18" i="5"/>
  <c r="J18" i="5" s="1"/>
  <c r="K18" i="5" s="1"/>
  <c r="G19" i="5"/>
  <c r="G20" i="5"/>
  <c r="G21" i="5"/>
  <c r="J21" i="5" s="1"/>
  <c r="K21" i="5" s="1"/>
  <c r="G22" i="5"/>
  <c r="H22" i="5" s="1"/>
  <c r="G25" i="5"/>
  <c r="G26" i="5"/>
  <c r="G27" i="5"/>
  <c r="G28" i="5"/>
  <c r="G29" i="5"/>
  <c r="G32" i="5"/>
  <c r="G33" i="5"/>
  <c r="E7" i="5"/>
  <c r="H7" i="5" s="1"/>
  <c r="E8" i="5"/>
  <c r="J8" i="5" s="1"/>
  <c r="K8" i="5" s="1"/>
  <c r="E11" i="5"/>
  <c r="E12" i="5"/>
  <c r="E13" i="5"/>
  <c r="N13" i="5" s="1"/>
  <c r="E14" i="5"/>
  <c r="H14" i="5" s="1"/>
  <c r="E15" i="5"/>
  <c r="E18" i="5"/>
  <c r="E19" i="5"/>
  <c r="E20" i="5"/>
  <c r="N20" i="5" s="1"/>
  <c r="E21" i="5"/>
  <c r="E22" i="5"/>
  <c r="E25" i="5"/>
  <c r="E26" i="5"/>
  <c r="E27" i="5"/>
  <c r="E28" i="5"/>
  <c r="E29" i="5"/>
  <c r="E32" i="5"/>
  <c r="N32" i="5" s="1"/>
  <c r="P32" i="5" s="1"/>
  <c r="E33" i="5"/>
  <c r="M6" i="5"/>
  <c r="O6" i="5"/>
  <c r="G6" i="5"/>
  <c r="E6" i="5"/>
  <c r="N6" i="5" s="1"/>
  <c r="C42" i="5"/>
  <c r="C41" i="5"/>
  <c r="F41" i="5" s="1"/>
  <c r="C40" i="5"/>
  <c r="D3" i="5"/>
  <c r="C2" i="5"/>
  <c r="E35" i="1"/>
  <c r="E15" i="1"/>
  <c r="J15" i="1" s="1"/>
  <c r="K15" i="1" s="1"/>
  <c r="P8" i="1"/>
  <c r="P9" i="1"/>
  <c r="P10" i="1"/>
  <c r="P11" i="1"/>
  <c r="P30" i="1"/>
  <c r="P32" i="1"/>
  <c r="O8" i="1"/>
  <c r="O9" i="1"/>
  <c r="O10" i="1"/>
  <c r="O11" i="1"/>
  <c r="O14" i="1"/>
  <c r="O15" i="1"/>
  <c r="O16" i="1"/>
  <c r="P16" i="1" s="1"/>
  <c r="O17" i="1"/>
  <c r="O18" i="1"/>
  <c r="O21" i="1"/>
  <c r="O22" i="1"/>
  <c r="O23" i="1"/>
  <c r="O24" i="1"/>
  <c r="O25" i="1"/>
  <c r="O28" i="1"/>
  <c r="O29" i="1"/>
  <c r="O30" i="1"/>
  <c r="O31" i="1"/>
  <c r="O32" i="1"/>
  <c r="O35" i="1"/>
  <c r="O36" i="1"/>
  <c r="N8" i="1"/>
  <c r="N9" i="1"/>
  <c r="N10" i="1"/>
  <c r="N11" i="1"/>
  <c r="N14" i="1"/>
  <c r="P14" i="1" s="1"/>
  <c r="N15" i="1"/>
  <c r="P15" i="1" s="1"/>
  <c r="N16" i="1"/>
  <c r="N21" i="1"/>
  <c r="P21" i="1" s="1"/>
  <c r="N24" i="1"/>
  <c r="P24" i="1" s="1"/>
  <c r="N30" i="1"/>
  <c r="N31" i="1"/>
  <c r="P31" i="1" s="1"/>
  <c r="N32" i="1"/>
  <c r="M8" i="1"/>
  <c r="M9" i="1"/>
  <c r="M10" i="1"/>
  <c r="M11" i="1"/>
  <c r="M14" i="1"/>
  <c r="M15" i="1"/>
  <c r="M16" i="1"/>
  <c r="M17" i="1"/>
  <c r="M18" i="1"/>
  <c r="M21" i="1"/>
  <c r="M22" i="1"/>
  <c r="M23" i="1"/>
  <c r="M24" i="1"/>
  <c r="M25" i="1"/>
  <c r="M28" i="1"/>
  <c r="M29" i="1"/>
  <c r="M30" i="1"/>
  <c r="M31" i="1"/>
  <c r="M32" i="1"/>
  <c r="M35" i="1"/>
  <c r="M36" i="1"/>
  <c r="K8" i="1"/>
  <c r="K9" i="1"/>
  <c r="K10" i="1"/>
  <c r="K11" i="1"/>
  <c r="K16" i="1"/>
  <c r="K30" i="1"/>
  <c r="K31" i="1"/>
  <c r="K32" i="1"/>
  <c r="J8" i="1"/>
  <c r="J9" i="1"/>
  <c r="J10" i="1"/>
  <c r="J11" i="1"/>
  <c r="J16" i="1"/>
  <c r="J30" i="1"/>
  <c r="J31" i="1"/>
  <c r="J32" i="1"/>
  <c r="H8" i="1"/>
  <c r="H9" i="1"/>
  <c r="H10" i="1"/>
  <c r="H11" i="1"/>
  <c r="H15" i="1"/>
  <c r="H16" i="1"/>
  <c r="H30" i="1"/>
  <c r="H31" i="1"/>
  <c r="H32" i="1"/>
  <c r="G8" i="1"/>
  <c r="G9" i="1"/>
  <c r="G10" i="1"/>
  <c r="G11" i="1"/>
  <c r="G14" i="1"/>
  <c r="G15" i="1"/>
  <c r="G16" i="1"/>
  <c r="G17" i="1"/>
  <c r="G18" i="1"/>
  <c r="G21" i="1"/>
  <c r="J21" i="1" s="1"/>
  <c r="K21" i="1" s="1"/>
  <c r="G22" i="1"/>
  <c r="H22" i="1" s="1"/>
  <c r="G23" i="1"/>
  <c r="N23" i="1" s="1"/>
  <c r="P23" i="1" s="1"/>
  <c r="G24" i="1"/>
  <c r="G25" i="1"/>
  <c r="G28" i="1"/>
  <c r="H28" i="1" s="1"/>
  <c r="G29" i="1"/>
  <c r="G30" i="1"/>
  <c r="G31" i="1"/>
  <c r="G32" i="1"/>
  <c r="G35" i="1"/>
  <c r="G36" i="1"/>
  <c r="E8" i="1"/>
  <c r="E9" i="1"/>
  <c r="E10" i="1"/>
  <c r="E11" i="1"/>
  <c r="E14" i="1"/>
  <c r="E16" i="1"/>
  <c r="E17" i="1"/>
  <c r="H17" i="1" s="1"/>
  <c r="E18" i="1"/>
  <c r="H18" i="1" s="1"/>
  <c r="E21" i="1"/>
  <c r="H21" i="1" s="1"/>
  <c r="E22" i="1"/>
  <c r="E23" i="1"/>
  <c r="E24" i="1"/>
  <c r="J24" i="1" s="1"/>
  <c r="K24" i="1" s="1"/>
  <c r="E25" i="1"/>
  <c r="E28" i="1"/>
  <c r="N28" i="1" s="1"/>
  <c r="P28" i="1" s="1"/>
  <c r="E29" i="1"/>
  <c r="N29" i="1" s="1"/>
  <c r="P29" i="1" s="1"/>
  <c r="E30" i="1"/>
  <c r="E31" i="1"/>
  <c r="E32" i="1"/>
  <c r="E36" i="1"/>
  <c r="F43" i="1"/>
  <c r="C45" i="1"/>
  <c r="C44" i="1"/>
  <c r="F44" i="1" s="1"/>
  <c r="F45" i="1" s="1"/>
  <c r="G7" i="1"/>
  <c r="C2" i="1"/>
  <c r="O7" i="1"/>
  <c r="N22" i="5" l="1"/>
  <c r="P22" i="5" s="1"/>
  <c r="J22" i="5"/>
  <c r="K22" i="5" s="1"/>
  <c r="N21" i="5"/>
  <c r="P21" i="5" s="1"/>
  <c r="H21" i="5"/>
  <c r="J12" i="5"/>
  <c r="K12" i="5" s="1"/>
  <c r="J11" i="5"/>
  <c r="K11" i="5" s="1"/>
  <c r="N33" i="5"/>
  <c r="P33" i="5" s="1"/>
  <c r="J33" i="5"/>
  <c r="K33" i="5" s="1"/>
  <c r="H33" i="5"/>
  <c r="H32" i="5"/>
  <c r="J32" i="5"/>
  <c r="K32" i="5" s="1"/>
  <c r="P20" i="5"/>
  <c r="J14" i="5"/>
  <c r="K14" i="5" s="1"/>
  <c r="N14" i="5"/>
  <c r="P14" i="5" s="1"/>
  <c r="P13" i="5"/>
  <c r="N12" i="5"/>
  <c r="H12" i="5"/>
  <c r="H8" i="5"/>
  <c r="N8" i="5"/>
  <c r="P8" i="5" s="1"/>
  <c r="J7" i="5"/>
  <c r="K7" i="5" s="1"/>
  <c r="N7" i="5"/>
  <c r="P7" i="5" s="1"/>
  <c r="P6" i="5"/>
  <c r="J6" i="5"/>
  <c r="K6" i="5" s="1"/>
  <c r="P15" i="6"/>
  <c r="P27" i="6"/>
  <c r="F45" i="6"/>
  <c r="P21" i="6"/>
  <c r="P33" i="6"/>
  <c r="H6" i="6"/>
  <c r="H8" i="6"/>
  <c r="H12" i="6"/>
  <c r="H14" i="6"/>
  <c r="O15" i="6"/>
  <c r="H18" i="6"/>
  <c r="O19" i="6"/>
  <c r="P19" i="6" s="1"/>
  <c r="H20" i="6"/>
  <c r="O21" i="6"/>
  <c r="H22" i="6"/>
  <c r="O25" i="6"/>
  <c r="P25" i="6" s="1"/>
  <c r="H26" i="6"/>
  <c r="O27" i="6"/>
  <c r="H28" i="6"/>
  <c r="O29" i="6"/>
  <c r="P29" i="6" s="1"/>
  <c r="H32" i="6"/>
  <c r="O33" i="6"/>
  <c r="N6" i="6"/>
  <c r="N8" i="6"/>
  <c r="N12" i="6"/>
  <c r="N14" i="6"/>
  <c r="N18" i="6"/>
  <c r="N20" i="6"/>
  <c r="N22" i="6"/>
  <c r="N26" i="6"/>
  <c r="N28" i="6"/>
  <c r="N32" i="6"/>
  <c r="O6" i="6"/>
  <c r="O8" i="6"/>
  <c r="O12" i="6"/>
  <c r="O14" i="6"/>
  <c r="O18" i="6"/>
  <c r="O20" i="6"/>
  <c r="O22" i="6"/>
  <c r="O26" i="6"/>
  <c r="O28" i="6"/>
  <c r="P19" i="5"/>
  <c r="H6" i="5"/>
  <c r="F42" i="5"/>
  <c r="F43" i="6" s="1"/>
  <c r="J36" i="1"/>
  <c r="K36" i="1" s="1"/>
  <c r="H36" i="1"/>
  <c r="N36" i="1"/>
  <c r="P36" i="1" s="1"/>
  <c r="H35" i="1"/>
  <c r="N35" i="1"/>
  <c r="P35" i="1" s="1"/>
  <c r="J35" i="1"/>
  <c r="K35" i="1" s="1"/>
  <c r="H29" i="1"/>
  <c r="J29" i="1"/>
  <c r="K29" i="1" s="1"/>
  <c r="J28" i="1"/>
  <c r="K28" i="1" s="1"/>
  <c r="N22" i="1"/>
  <c r="P22" i="1" s="1"/>
  <c r="H23" i="1"/>
  <c r="J23" i="1"/>
  <c r="K23" i="1" s="1"/>
  <c r="H25" i="1"/>
  <c r="N25" i="1"/>
  <c r="P25" i="1" s="1"/>
  <c r="J25" i="1"/>
  <c r="K25" i="1" s="1"/>
  <c r="H24" i="1"/>
  <c r="J22" i="1"/>
  <c r="K22" i="1" s="1"/>
  <c r="J18" i="1"/>
  <c r="K18" i="1" s="1"/>
  <c r="N18" i="1"/>
  <c r="P18" i="1" s="1"/>
  <c r="N17" i="1"/>
  <c r="P17" i="1" s="1"/>
  <c r="J17" i="1"/>
  <c r="K17" i="1" s="1"/>
  <c r="J14" i="1"/>
  <c r="K14" i="1" s="1"/>
  <c r="H14" i="1"/>
  <c r="M7" i="1"/>
  <c r="I6" i="6" l="1"/>
  <c r="D6" i="2"/>
  <c r="P12" i="5"/>
  <c r="P20" i="6"/>
  <c r="P28" i="6"/>
  <c r="P18" i="6"/>
  <c r="P26" i="6"/>
  <c r="P14" i="6"/>
  <c r="P32" i="6"/>
  <c r="P8" i="6"/>
  <c r="P6" i="6"/>
  <c r="P38" i="6" s="1"/>
  <c r="E6" i="2" s="1"/>
  <c r="P22" i="6"/>
  <c r="P12" i="6"/>
  <c r="C43" i="1"/>
  <c r="C40" i="1"/>
  <c r="P35" i="5" l="1"/>
  <c r="E7" i="1"/>
  <c r="N7" i="1"/>
  <c r="D3" i="1"/>
  <c r="D4" i="2" l="1"/>
  <c r="H7" i="1"/>
  <c r="J7" i="1"/>
  <c r="K7" i="1" s="1"/>
  <c r="I7" i="1" s="1"/>
  <c r="P7" i="1" l="1"/>
  <c r="P38" i="1" l="1"/>
  <c r="C41" i="1" l="1"/>
  <c r="E4" i="2"/>
  <c r="F4" i="2" l="1"/>
  <c r="C37" i="5"/>
  <c r="C38" i="5" s="1"/>
  <c r="C40" i="6" l="1"/>
  <c r="C41" i="6" s="1"/>
  <c r="F6" i="2" s="1"/>
  <c r="F5" i="2"/>
</calcChain>
</file>

<file path=xl/sharedStrings.xml><?xml version="1.0" encoding="utf-8"?>
<sst xmlns="http://schemas.openxmlformats.org/spreadsheetml/2006/main" count="204" uniqueCount="47">
  <si>
    <t>Datum</t>
  </si>
  <si>
    <t>Wochentag</t>
  </si>
  <si>
    <t>Sonntag</t>
  </si>
  <si>
    <t>Montag</t>
  </si>
  <si>
    <t>Dienstag</t>
  </si>
  <si>
    <t>Mittwoch</t>
  </si>
  <si>
    <t>Donnerstag</t>
  </si>
  <si>
    <t>Freitag</t>
  </si>
  <si>
    <t>Samstag</t>
  </si>
  <si>
    <t>Beginn</t>
  </si>
  <si>
    <t>Ende</t>
  </si>
  <si>
    <t>IST</t>
  </si>
  <si>
    <t>SOLL</t>
  </si>
  <si>
    <t>SALDO</t>
  </si>
  <si>
    <t>Besonderheit</t>
  </si>
  <si>
    <t>Arbeits-%</t>
  </si>
  <si>
    <t>Fehlzeiten</t>
  </si>
  <si>
    <t>Urlaub</t>
  </si>
  <si>
    <t>Krankheit</t>
  </si>
  <si>
    <t>Feiertag</t>
  </si>
  <si>
    <t>Jahr der Erfassung</t>
  </si>
  <si>
    <t>Über-/Minusstunden aus Vorjahr</t>
  </si>
  <si>
    <t>Monate</t>
  </si>
  <si>
    <t>Mindestpause</t>
  </si>
  <si>
    <t>Genommene Pause</t>
  </si>
  <si>
    <t>Industriezeit</t>
  </si>
  <si>
    <t>Zeitcheck</t>
  </si>
  <si>
    <t>Differenz</t>
  </si>
  <si>
    <t>Übertrag</t>
  </si>
  <si>
    <t>Monatssaldo</t>
  </si>
  <si>
    <t>Krankentage</t>
  </si>
  <si>
    <t>Urlaubstage</t>
  </si>
  <si>
    <t>Feiertage</t>
  </si>
  <si>
    <t>Name des Mitarbeiters</t>
  </si>
  <si>
    <t>Jan Brockhorst</t>
  </si>
  <si>
    <t>Mitarbeiter</t>
  </si>
  <si>
    <t>abgebaut</t>
  </si>
  <si>
    <t>verbleiben</t>
  </si>
  <si>
    <t>Jahresurlaub</t>
  </si>
  <si>
    <t>Urlaubsübertrag aus Vorjahr</t>
  </si>
  <si>
    <t>Anspruch</t>
  </si>
  <si>
    <t>Saldo</t>
  </si>
  <si>
    <t>Ausgewiesen</t>
  </si>
  <si>
    <t>Urlaubsanspruch</t>
  </si>
  <si>
    <t>genommen</t>
  </si>
  <si>
    <t>verbleibend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</si>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</sst>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#,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3" xfId="0" applyBorder="1"/>
    <xf numFmtId="0" fontId="0" fillId="0" borderId="4" xfId="0" applyBorder="1"/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2" fillId="3" borderId="10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2" fontId="2" fillId="3" borderId="2" xfId="0" applyNumberFormat="1" applyFont="1" applyFill="1" applyBorder="1"/>
    <xf numFmtId="2" fontId="2" fillId="3" borderId="4" xfId="0" applyNumberFormat="1" applyFont="1" applyFill="1" applyBorder="1"/>
    <xf numFmtId="2" fontId="2" fillId="3" borderId="8" xfId="0" applyNumberFormat="1" applyFont="1" applyFill="1" applyBorder="1"/>
    <xf numFmtId="0" fontId="2" fillId="3" borderId="13" xfId="0" applyFont="1" applyFill="1" applyBorder="1"/>
    <xf numFmtId="9" fontId="2" fillId="3" borderId="8" xfId="1" applyFont="1" applyFill="1" applyBorder="1"/>
    <xf numFmtId="0" fontId="2" fillId="3" borderId="9" xfId="0" applyNumberFormat="1" applyFont="1" applyFill="1" applyBorder="1"/>
    <xf numFmtId="164" fontId="0" fillId="2" borderId="1" xfId="0" applyNumberFormat="1" applyFill="1" applyBorder="1"/>
    <xf numFmtId="0" fontId="0" fillId="2" borderId="5" xfId="0" applyFill="1" applyBorder="1"/>
    <xf numFmtId="0" fontId="0" fillId="2" borderId="7" xfId="0" applyFill="1" applyBorder="1"/>
    <xf numFmtId="165" fontId="0" fillId="2" borderId="5" xfId="0" applyNumberFormat="1" applyFill="1" applyBorder="1"/>
    <xf numFmtId="165" fontId="0" fillId="2" borderId="7" xfId="0" applyNumberFormat="1" applyFill="1" applyBorder="1"/>
    <xf numFmtId="165" fontId="0" fillId="0" borderId="6" xfId="0" applyNumberFormat="1" applyBorder="1"/>
    <xf numFmtId="165" fontId="0" fillId="0" borderId="7" xfId="0" applyNumberFormat="1" applyBorder="1"/>
    <xf numFmtId="2" fontId="0" fillId="0" borderId="6" xfId="0" applyNumberFormat="1" applyBorder="1"/>
    <xf numFmtId="0" fontId="0" fillId="2" borderId="1" xfId="0" applyFill="1" applyBorder="1"/>
    <xf numFmtId="0" fontId="0" fillId="0" borderId="6" xfId="0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2" fontId="0" fillId="2" borderId="5" xfId="0" applyNumberFormat="1" applyFill="1" applyBorder="1"/>
    <xf numFmtId="2" fontId="0" fillId="2" borderId="7" xfId="0" applyNumberFormat="1" applyFill="1" applyBorder="1"/>
    <xf numFmtId="2" fontId="0" fillId="0" borderId="7" xfId="0" applyNumberFormat="1" applyBorder="1"/>
    <xf numFmtId="2" fontId="0" fillId="2" borderId="1" xfId="0" applyNumberForma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14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20" fontId="0" fillId="5" borderId="6" xfId="0" applyNumberForma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3" xfId="0" applyFill="1" applyBorder="1"/>
    <xf numFmtId="0" fontId="0" fillId="5" borderId="4" xfId="0" applyFill="1" applyBorder="1"/>
    <xf numFmtId="0" fontId="2" fillId="0" borderId="5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0" fontId="0" fillId="5" borderId="7" xfId="0" applyNumberFormat="1" applyFill="1" applyBorder="1"/>
    <xf numFmtId="2" fontId="0" fillId="0" borderId="6" xfId="0" applyNumberFormat="1" applyFill="1" applyBorder="1"/>
    <xf numFmtId="165" fontId="0" fillId="0" borderId="6" xfId="0" applyNumberFormat="1" applyFill="1" applyBorder="1"/>
    <xf numFmtId="0" fontId="0" fillId="0" borderId="6" xfId="0" applyFill="1" applyBorder="1" applyAlignment="1">
      <alignment horizontal="right"/>
    </xf>
    <xf numFmtId="2" fontId="0" fillId="0" borderId="6" xfId="0" applyNumberFormat="1" applyFill="1" applyBorder="1" applyAlignment="1">
      <alignment horizontal="right"/>
    </xf>
    <xf numFmtId="2" fontId="0" fillId="0" borderId="7" xfId="0" applyNumberFormat="1" applyFill="1" applyBorder="1"/>
    <xf numFmtId="165" fontId="0" fillId="0" borderId="7" xfId="0" applyNumberFormat="1" applyFill="1" applyBorder="1"/>
    <xf numFmtId="0" fontId="0" fillId="0" borderId="7" xfId="0" applyFill="1" applyBorder="1" applyAlignment="1">
      <alignment horizontal="right"/>
    </xf>
    <xf numFmtId="2" fontId="0" fillId="0" borderId="7" xfId="0" applyNumberForma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20" fontId="0" fillId="2" borderId="5" xfId="0" applyNumberFormat="1" applyFill="1" applyBorder="1"/>
    <xf numFmtId="20" fontId="0" fillId="2" borderId="7" xfId="0" applyNumberFormat="1" applyFill="1" applyBorder="1"/>
    <xf numFmtId="14" fontId="0" fillId="0" borderId="5" xfId="0" applyNumberFormat="1" applyFill="1" applyBorder="1" applyAlignment="1">
      <alignment horizontal="center"/>
    </xf>
    <xf numFmtId="164" fontId="0" fillId="5" borderId="6" xfId="0" applyNumberFormat="1" applyFill="1" applyBorder="1"/>
    <xf numFmtId="20" fontId="0" fillId="5" borderId="5" xfId="0" applyNumberFormat="1" applyFill="1" applyBorder="1"/>
    <xf numFmtId="0" fontId="0" fillId="5" borderId="5" xfId="0" applyFill="1" applyBorder="1"/>
    <xf numFmtId="0" fontId="0" fillId="0" borderId="0" xfId="0" applyBorder="1"/>
    <xf numFmtId="17" fontId="0" fillId="0" borderId="13" xfId="0" applyNumberFormat="1" applyBorder="1"/>
    <xf numFmtId="2" fontId="0" fillId="0" borderId="0" xfId="0" applyNumberFormat="1" applyBorder="1"/>
    <xf numFmtId="17" fontId="0" fillId="0" borderId="12" xfId="0" applyNumberFormat="1" applyBorder="1"/>
    <xf numFmtId="0" fontId="0" fillId="0" borderId="14" xfId="0" applyBorder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0" fillId="0" borderId="14" xfId="0" applyNumberFormat="1" applyBorder="1"/>
    <xf numFmtId="0" fontId="2" fillId="4" borderId="5" xfId="0" applyFont="1" applyFill="1" applyBorder="1"/>
    <xf numFmtId="0" fontId="0" fillId="4" borderId="2" xfId="0" applyFill="1" applyBorder="1" applyAlignment="1">
      <alignment horizontal="right"/>
    </xf>
    <xf numFmtId="0" fontId="2" fillId="4" borderId="6" xfId="0" applyFont="1" applyFill="1" applyBorder="1"/>
    <xf numFmtId="0" fontId="0" fillId="4" borderId="3" xfId="0" applyFill="1" applyBorder="1"/>
    <xf numFmtId="0" fontId="2" fillId="4" borderId="7" xfId="0" applyFont="1" applyFill="1" applyBorder="1"/>
    <xf numFmtId="0" fontId="0" fillId="4" borderId="4" xfId="0" applyFill="1" applyBorder="1"/>
    <xf numFmtId="0" fontId="2" fillId="5" borderId="1" xfId="0" applyFont="1" applyFill="1" applyBorder="1"/>
  </cellXfs>
  <cellStyles count="2">
    <cellStyle name="Prozent" xfId="1" builtinId="5"/>
    <cellStyle name="Standard" xfId="0" builtinId="0"/>
  </cellStyles>
  <dxfs count="6"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tabSelected="1" zoomScaleNormal="100" workbookViewId="0">
      <selection activeCell="E7" sqref="E7"/>
    </sheetView>
  </sheetViews>
  <sheetFormatPr baseColWidth="10" defaultColWidth="9.109375" defaultRowHeight="14.4" x14ac:dyDescent="0.3"/>
  <cols>
    <col min="1" max="1" width="4.44140625" customWidth="1"/>
    <col min="2" max="2" width="11.6640625" customWidth="1"/>
    <col min="3" max="3" width="11.21875" customWidth="1"/>
    <col min="4" max="4" width="7.5546875" customWidth="1"/>
    <col min="5" max="5" width="12" customWidth="1"/>
    <col min="6" max="6" width="7.77734375" customWidth="1"/>
    <col min="7" max="7" width="12.21875" customWidth="1"/>
    <col min="8" max="8" width="10" customWidth="1"/>
    <col min="9" max="9" width="17.5546875" customWidth="1"/>
    <col min="10" max="11" width="14.33203125" customWidth="1"/>
    <col min="12" max="12" width="17.88671875" customWidth="1"/>
    <col min="13" max="13" width="12.44140625" customWidth="1"/>
    <col min="14" max="14" width="6.88671875" customWidth="1"/>
    <col min="15" max="15" width="7.21875" customWidth="1"/>
    <col min="16" max="16" width="8.33203125" customWidth="1"/>
    <col min="17" max="17" width="14.109375" customWidth="1"/>
    <col min="18" max="18" width="4.44140625" customWidth="1"/>
    <col min="22" max="22" width="40.5546875" customWidth="1"/>
  </cols>
  <sheetData>
    <row r="1" spans="2:17" ht="15" thickBot="1" x14ac:dyDescent="0.35"/>
    <row r="2" spans="2:17" ht="15" thickBot="1" x14ac:dyDescent="0.35">
      <c r="B2" s="15" t="s">
        <v>35</v>
      </c>
      <c r="C2" s="43" t="str">
        <f>Hilfstabellen!C2</f>
        <v>Jan Brockhorst</v>
      </c>
      <c r="D2" s="44"/>
    </row>
    <row r="3" spans="2:17" ht="15" thickBot="1" x14ac:dyDescent="0.35">
      <c r="B3" s="15" t="s">
        <v>15</v>
      </c>
      <c r="C3" s="24">
        <v>1</v>
      </c>
      <c r="D3" s="25">
        <f>8*C3</f>
        <v>8</v>
      </c>
    </row>
    <row r="4" spans="2:17" ht="15" thickBot="1" x14ac:dyDescent="0.35"/>
    <row r="5" spans="2:17" ht="15" thickBot="1" x14ac:dyDescent="0.35">
      <c r="B5" s="54" t="s">
        <v>0</v>
      </c>
      <c r="C5" s="54" t="s">
        <v>1</v>
      </c>
      <c r="D5" s="54" t="s">
        <v>9</v>
      </c>
      <c r="E5" s="54" t="s">
        <v>25</v>
      </c>
      <c r="F5" s="54" t="s">
        <v>10</v>
      </c>
      <c r="G5" s="54" t="s">
        <v>25</v>
      </c>
      <c r="H5" s="54" t="s">
        <v>27</v>
      </c>
      <c r="I5" s="54" t="s">
        <v>26</v>
      </c>
      <c r="J5" s="54" t="s">
        <v>23</v>
      </c>
      <c r="K5" s="54" t="s">
        <v>25</v>
      </c>
      <c r="L5" s="54" t="s">
        <v>24</v>
      </c>
      <c r="M5" s="54" t="s">
        <v>25</v>
      </c>
      <c r="N5" s="54" t="s">
        <v>11</v>
      </c>
      <c r="O5" s="54" t="s">
        <v>12</v>
      </c>
      <c r="P5" s="54" t="s">
        <v>13</v>
      </c>
      <c r="Q5" s="54" t="s">
        <v>14</v>
      </c>
    </row>
    <row r="6" spans="2:17" ht="15" thickBot="1" x14ac:dyDescent="0.35">
      <c r="B6" s="7">
        <v>44927</v>
      </c>
      <c r="C6" s="8" t="s">
        <v>2</v>
      </c>
      <c r="D6" s="26"/>
      <c r="E6" s="26"/>
      <c r="F6" s="26"/>
      <c r="G6" s="26"/>
      <c r="H6" s="26"/>
      <c r="I6" s="26"/>
      <c r="J6" s="34"/>
      <c r="K6" s="42"/>
      <c r="L6" s="34"/>
      <c r="M6" s="34"/>
      <c r="N6" s="26"/>
      <c r="O6" s="42"/>
      <c r="P6" s="42"/>
      <c r="Q6" s="34"/>
    </row>
    <row r="7" spans="2:17" x14ac:dyDescent="0.3">
      <c r="B7" s="3">
        <v>44928</v>
      </c>
      <c r="C7" s="4" t="s">
        <v>3</v>
      </c>
      <c r="D7" s="49">
        <v>0.33333333333333331</v>
      </c>
      <c r="E7" s="33">
        <f>D7*24</f>
        <v>8</v>
      </c>
      <c r="F7" s="49">
        <v>0.6875</v>
      </c>
      <c r="G7" s="33">
        <f>F7*24</f>
        <v>16.5</v>
      </c>
      <c r="H7" s="33">
        <f>G7-E7</f>
        <v>8.5</v>
      </c>
      <c r="I7" s="31" t="str">
        <f>IF(Q7="",IF(AND(N7&lt;=10,N7&gt;=0,Q7="",M7&gt;=K7),"Eingabe zulässig","Eingabe unzulässig"),"Eingabe zulässig")</f>
        <v>Eingabe zulässig</v>
      </c>
      <c r="J7" s="35" t="str">
        <f>IF(G7-E7&gt;8,"45 Minuten","30 Minuten")</f>
        <v>45 Minuten</v>
      </c>
      <c r="K7" s="55">
        <f>IF(J7="30 Minuten",0.5,0.75)</f>
        <v>0.75</v>
      </c>
      <c r="L7" s="49">
        <v>3.125E-2</v>
      </c>
      <c r="M7" s="33">
        <f>L7*24</f>
        <v>0.75</v>
      </c>
      <c r="N7" s="33">
        <f>IF(OR(Q7="Krankheit",Q7="Urlaub"),8,G7-E7-M7)</f>
        <v>7.75</v>
      </c>
      <c r="O7" s="33">
        <f>IF(Q7="Feiertag",0,$D$3)</f>
        <v>8</v>
      </c>
      <c r="P7" s="33">
        <f>N7-O7</f>
        <v>-0.25</v>
      </c>
      <c r="Q7" s="50"/>
    </row>
    <row r="8" spans="2:17" x14ac:dyDescent="0.3">
      <c r="B8" s="3">
        <v>44929</v>
      </c>
      <c r="C8" s="4" t="s">
        <v>4</v>
      </c>
      <c r="D8" s="49">
        <v>0.3125</v>
      </c>
      <c r="E8" s="33">
        <f t="shared" ref="E8:E36" si="0">D8*24</f>
        <v>7.5</v>
      </c>
      <c r="F8" s="49">
        <v>0.6875</v>
      </c>
      <c r="G8" s="33">
        <f t="shared" ref="G8:G36" si="1">F8*24</f>
        <v>16.5</v>
      </c>
      <c r="H8" s="33">
        <f t="shared" ref="H8:H36" si="2">G8-E8</f>
        <v>9</v>
      </c>
      <c r="I8" s="31" t="str">
        <f t="shared" ref="I8:I11" si="3">IF(Q8="",IF(AND(N8&lt;=10,N8&gt;=0,Q8="",M8&gt;=K8),"Eingabe zulässig","Eingabe unzulässig"),"Eingabe zulässig")</f>
        <v>Eingabe zulässig</v>
      </c>
      <c r="J8" s="35" t="str">
        <f t="shared" ref="J8:J36" si="4">IF(G8-E8&gt;8,"45 Minuten","30 Minuten")</f>
        <v>45 Minuten</v>
      </c>
      <c r="K8" s="55">
        <f t="shared" ref="K8:K36" si="5">IF(J8="30 Minuten",0.5,0.75)</f>
        <v>0.75</v>
      </c>
      <c r="L8" s="49">
        <v>3.125E-2</v>
      </c>
      <c r="M8" s="33">
        <f t="shared" ref="M8:M36" si="6">L8*24</f>
        <v>0.75</v>
      </c>
      <c r="N8" s="33">
        <f t="shared" ref="N8:N36" si="7">IF(OR(Q8="Krankheit",Q8="Urlaub"),8,G8-E8-M8)</f>
        <v>8.25</v>
      </c>
      <c r="O8" s="33">
        <f t="shared" ref="O8:O36" si="8">IF(Q8="Feiertag",0,$D$3)</f>
        <v>8</v>
      </c>
      <c r="P8" s="33">
        <f t="shared" ref="P8:P36" si="9">N8-O8</f>
        <v>0.25</v>
      </c>
      <c r="Q8" s="50"/>
    </row>
    <row r="9" spans="2:17" x14ac:dyDescent="0.3">
      <c r="B9" s="3">
        <v>44930</v>
      </c>
      <c r="C9" s="4" t="s">
        <v>5</v>
      </c>
      <c r="D9" s="49">
        <v>0.32291666666666669</v>
      </c>
      <c r="E9" s="33">
        <f t="shared" si="0"/>
        <v>7.75</v>
      </c>
      <c r="F9" s="49">
        <v>0.70833333333333337</v>
      </c>
      <c r="G9" s="33">
        <f t="shared" si="1"/>
        <v>17</v>
      </c>
      <c r="H9" s="33">
        <f t="shared" si="2"/>
        <v>9.25</v>
      </c>
      <c r="I9" s="31" t="str">
        <f t="shared" si="3"/>
        <v>Eingabe zulässig</v>
      </c>
      <c r="J9" s="35" t="str">
        <f t="shared" si="4"/>
        <v>45 Minuten</v>
      </c>
      <c r="K9" s="55">
        <f t="shared" si="5"/>
        <v>0.75</v>
      </c>
      <c r="L9" s="49">
        <v>4.1666666666666664E-2</v>
      </c>
      <c r="M9" s="33">
        <f t="shared" si="6"/>
        <v>1</v>
      </c>
      <c r="N9" s="33">
        <f t="shared" si="7"/>
        <v>8.25</v>
      </c>
      <c r="O9" s="33">
        <f t="shared" si="8"/>
        <v>8</v>
      </c>
      <c r="P9" s="33">
        <f t="shared" si="9"/>
        <v>0.25</v>
      </c>
      <c r="Q9" s="50"/>
    </row>
    <row r="10" spans="2:17" x14ac:dyDescent="0.3">
      <c r="B10" s="3">
        <v>44931</v>
      </c>
      <c r="C10" s="4" t="s">
        <v>6</v>
      </c>
      <c r="D10" s="49">
        <v>0.33333333333333331</v>
      </c>
      <c r="E10" s="33">
        <f t="shared" si="0"/>
        <v>8</v>
      </c>
      <c r="F10" s="49">
        <v>0.66666666666666663</v>
      </c>
      <c r="G10" s="33">
        <f t="shared" si="1"/>
        <v>16</v>
      </c>
      <c r="H10" s="33">
        <f t="shared" si="2"/>
        <v>8</v>
      </c>
      <c r="I10" s="31" t="str">
        <f t="shared" si="3"/>
        <v>Eingabe zulässig</v>
      </c>
      <c r="J10" s="35" t="str">
        <f t="shared" si="4"/>
        <v>30 Minuten</v>
      </c>
      <c r="K10" s="55">
        <f t="shared" si="5"/>
        <v>0.5</v>
      </c>
      <c r="L10" s="49">
        <v>2.0833333333333332E-2</v>
      </c>
      <c r="M10" s="33">
        <f t="shared" si="6"/>
        <v>0.5</v>
      </c>
      <c r="N10" s="33">
        <f t="shared" si="7"/>
        <v>7.5</v>
      </c>
      <c r="O10" s="33">
        <f t="shared" si="8"/>
        <v>8</v>
      </c>
      <c r="P10" s="33">
        <f t="shared" si="9"/>
        <v>-0.5</v>
      </c>
      <c r="Q10" s="50"/>
    </row>
    <row r="11" spans="2:17" ht="15" thickBot="1" x14ac:dyDescent="0.35">
      <c r="B11" s="3">
        <v>44932</v>
      </c>
      <c r="C11" s="4" t="s">
        <v>7</v>
      </c>
      <c r="D11" s="49"/>
      <c r="E11" s="33">
        <f t="shared" si="0"/>
        <v>0</v>
      </c>
      <c r="F11" s="50"/>
      <c r="G11" s="33">
        <f t="shared" si="1"/>
        <v>0</v>
      </c>
      <c r="H11" s="33">
        <f t="shared" si="2"/>
        <v>0</v>
      </c>
      <c r="I11" s="31" t="str">
        <f t="shared" si="3"/>
        <v>Eingabe zulässig</v>
      </c>
      <c r="J11" s="35" t="str">
        <f t="shared" si="4"/>
        <v>30 Minuten</v>
      </c>
      <c r="K11" s="55">
        <f t="shared" si="5"/>
        <v>0.5</v>
      </c>
      <c r="L11" s="49"/>
      <c r="M11" s="33">
        <f t="shared" si="6"/>
        <v>0</v>
      </c>
      <c r="N11" s="33">
        <f t="shared" si="7"/>
        <v>8</v>
      </c>
      <c r="O11" s="33">
        <f t="shared" si="8"/>
        <v>8</v>
      </c>
      <c r="P11" s="33">
        <f t="shared" si="9"/>
        <v>0</v>
      </c>
      <c r="Q11" s="50" t="s">
        <v>17</v>
      </c>
    </row>
    <row r="12" spans="2:17" x14ac:dyDescent="0.3">
      <c r="B12" s="9">
        <v>44933</v>
      </c>
      <c r="C12" s="10" t="s">
        <v>8</v>
      </c>
      <c r="D12" s="27"/>
      <c r="E12" s="39"/>
      <c r="F12" s="27"/>
      <c r="G12" s="39"/>
      <c r="H12" s="39"/>
      <c r="I12" s="29"/>
      <c r="J12" s="36"/>
      <c r="K12" s="56"/>
      <c r="L12" s="27"/>
      <c r="M12" s="39"/>
      <c r="N12" s="39"/>
      <c r="O12" s="39"/>
      <c r="P12" s="39"/>
      <c r="Q12" s="27"/>
    </row>
    <row r="13" spans="2:17" ht="15" thickBot="1" x14ac:dyDescent="0.35">
      <c r="B13" s="12">
        <v>44934</v>
      </c>
      <c r="C13" s="13" t="s">
        <v>2</v>
      </c>
      <c r="D13" s="28"/>
      <c r="E13" s="40"/>
      <c r="F13" s="28"/>
      <c r="G13" s="40"/>
      <c r="H13" s="40"/>
      <c r="I13" s="30"/>
      <c r="J13" s="37"/>
      <c r="K13" s="57"/>
      <c r="L13" s="28"/>
      <c r="M13" s="40"/>
      <c r="N13" s="40"/>
      <c r="O13" s="40"/>
      <c r="P13" s="40"/>
      <c r="Q13" s="28"/>
    </row>
    <row r="14" spans="2:17" x14ac:dyDescent="0.3">
      <c r="B14" s="3">
        <v>44935</v>
      </c>
      <c r="C14" s="4" t="s">
        <v>3</v>
      </c>
      <c r="D14" s="49"/>
      <c r="E14" s="33">
        <f t="shared" si="0"/>
        <v>0</v>
      </c>
      <c r="F14" s="49"/>
      <c r="G14" s="33">
        <f t="shared" si="1"/>
        <v>0</v>
      </c>
      <c r="H14" s="33">
        <f t="shared" si="2"/>
        <v>0</v>
      </c>
      <c r="I14" s="31" t="str">
        <f>IF(Q14="",IF(AND(N14&lt;=10,N14&gt;=0,Q14="",M14&gt;=K14),"Eingabe zulässig","Eingabe unzulässig"),"Eingabe zulässig")</f>
        <v>Eingabe zulässig</v>
      </c>
      <c r="J14" s="35" t="str">
        <f t="shared" si="4"/>
        <v>30 Minuten</v>
      </c>
      <c r="K14" s="55">
        <f t="shared" si="5"/>
        <v>0.5</v>
      </c>
      <c r="L14" s="49"/>
      <c r="M14" s="33">
        <f t="shared" si="6"/>
        <v>0</v>
      </c>
      <c r="N14" s="33">
        <f t="shared" si="7"/>
        <v>8</v>
      </c>
      <c r="O14" s="33">
        <f t="shared" si="8"/>
        <v>8</v>
      </c>
      <c r="P14" s="33">
        <f t="shared" si="9"/>
        <v>0</v>
      </c>
      <c r="Q14" s="50" t="s">
        <v>18</v>
      </c>
    </row>
    <row r="15" spans="2:17" x14ac:dyDescent="0.3">
      <c r="B15" s="3">
        <v>44936</v>
      </c>
      <c r="C15" s="4" t="s">
        <v>4</v>
      </c>
      <c r="D15" s="50"/>
      <c r="E15" s="33">
        <f t="shared" si="0"/>
        <v>0</v>
      </c>
      <c r="F15" s="50"/>
      <c r="G15" s="33">
        <f t="shared" si="1"/>
        <v>0</v>
      </c>
      <c r="H15" s="33">
        <f t="shared" si="2"/>
        <v>0</v>
      </c>
      <c r="I15" s="31" t="str">
        <f t="shared" ref="I15:I18" si="10">IF(Q15="",IF(AND(N15&lt;=10,N15&gt;=0,Q15="",M15&gt;=K15),"Eingabe zulässig","Eingabe unzulässig"),"Eingabe zulässig")</f>
        <v>Eingabe zulässig</v>
      </c>
      <c r="J15" s="35" t="str">
        <f t="shared" si="4"/>
        <v>30 Minuten</v>
      </c>
      <c r="K15" s="55">
        <f t="shared" si="5"/>
        <v>0.5</v>
      </c>
      <c r="L15" s="50"/>
      <c r="M15" s="33">
        <f t="shared" si="6"/>
        <v>0</v>
      </c>
      <c r="N15" s="33">
        <f t="shared" si="7"/>
        <v>8</v>
      </c>
      <c r="O15" s="33">
        <f t="shared" si="8"/>
        <v>8</v>
      </c>
      <c r="P15" s="33">
        <f t="shared" si="9"/>
        <v>0</v>
      </c>
      <c r="Q15" s="50" t="s">
        <v>18</v>
      </c>
    </row>
    <row r="16" spans="2:17" x14ac:dyDescent="0.3">
      <c r="B16" s="3">
        <v>44937</v>
      </c>
      <c r="C16" s="4" t="s">
        <v>5</v>
      </c>
      <c r="D16" s="50"/>
      <c r="E16" s="33">
        <f t="shared" si="0"/>
        <v>0</v>
      </c>
      <c r="F16" s="50"/>
      <c r="G16" s="33">
        <f t="shared" si="1"/>
        <v>0</v>
      </c>
      <c r="H16" s="33">
        <f t="shared" si="2"/>
        <v>0</v>
      </c>
      <c r="I16" s="31" t="str">
        <f t="shared" si="10"/>
        <v>Eingabe zulässig</v>
      </c>
      <c r="J16" s="35" t="str">
        <f t="shared" si="4"/>
        <v>30 Minuten</v>
      </c>
      <c r="K16" s="55">
        <f t="shared" si="5"/>
        <v>0.5</v>
      </c>
      <c r="L16" s="50"/>
      <c r="M16" s="33">
        <f t="shared" si="6"/>
        <v>0</v>
      </c>
      <c r="N16" s="33">
        <f t="shared" si="7"/>
        <v>8</v>
      </c>
      <c r="O16" s="33">
        <f t="shared" si="8"/>
        <v>8</v>
      </c>
      <c r="P16" s="33">
        <f t="shared" si="9"/>
        <v>0</v>
      </c>
      <c r="Q16" s="50" t="s">
        <v>18</v>
      </c>
    </row>
    <row r="17" spans="2:17" x14ac:dyDescent="0.3">
      <c r="B17" s="3">
        <v>44938</v>
      </c>
      <c r="C17" s="4" t="s">
        <v>6</v>
      </c>
      <c r="D17" s="49">
        <v>0.3125</v>
      </c>
      <c r="E17" s="33">
        <f t="shared" si="0"/>
        <v>7.5</v>
      </c>
      <c r="F17" s="49">
        <v>0.70833333333333337</v>
      </c>
      <c r="G17" s="33">
        <f t="shared" si="1"/>
        <v>17</v>
      </c>
      <c r="H17" s="33">
        <f t="shared" si="2"/>
        <v>9.5</v>
      </c>
      <c r="I17" s="31" t="str">
        <f t="shared" si="10"/>
        <v>Eingabe zulässig</v>
      </c>
      <c r="J17" s="35" t="str">
        <f t="shared" si="4"/>
        <v>45 Minuten</v>
      </c>
      <c r="K17" s="55">
        <f t="shared" si="5"/>
        <v>0.75</v>
      </c>
      <c r="L17" s="49">
        <v>3.125E-2</v>
      </c>
      <c r="M17" s="33">
        <f t="shared" si="6"/>
        <v>0.75</v>
      </c>
      <c r="N17" s="33">
        <f t="shared" si="7"/>
        <v>8.75</v>
      </c>
      <c r="O17" s="33">
        <f t="shared" si="8"/>
        <v>8</v>
      </c>
      <c r="P17" s="33">
        <f t="shared" si="9"/>
        <v>0.75</v>
      </c>
      <c r="Q17" s="50"/>
    </row>
    <row r="18" spans="2:17" ht="15" thickBot="1" x14ac:dyDescent="0.35">
      <c r="B18" s="3">
        <v>44939</v>
      </c>
      <c r="C18" s="4" t="s">
        <v>7</v>
      </c>
      <c r="D18" s="49">
        <v>0.33333333333333331</v>
      </c>
      <c r="E18" s="33">
        <f t="shared" si="0"/>
        <v>8</v>
      </c>
      <c r="F18" s="49">
        <v>0.79166666666666663</v>
      </c>
      <c r="G18" s="33">
        <f t="shared" si="1"/>
        <v>19</v>
      </c>
      <c r="H18" s="33">
        <f t="shared" si="2"/>
        <v>11</v>
      </c>
      <c r="I18" s="31" t="str">
        <f t="shared" si="10"/>
        <v>Eingabe zulässig</v>
      </c>
      <c r="J18" s="35" t="str">
        <f t="shared" si="4"/>
        <v>45 Minuten</v>
      </c>
      <c r="K18" s="55">
        <f t="shared" si="5"/>
        <v>0.75</v>
      </c>
      <c r="L18" s="49">
        <v>4.1666666666666664E-2</v>
      </c>
      <c r="M18" s="33">
        <f t="shared" si="6"/>
        <v>1</v>
      </c>
      <c r="N18" s="33">
        <f t="shared" si="7"/>
        <v>10</v>
      </c>
      <c r="O18" s="33">
        <f t="shared" si="8"/>
        <v>8</v>
      </c>
      <c r="P18" s="33">
        <f t="shared" si="9"/>
        <v>2</v>
      </c>
      <c r="Q18" s="50"/>
    </row>
    <row r="19" spans="2:17" x14ac:dyDescent="0.3">
      <c r="B19" s="9">
        <v>44940</v>
      </c>
      <c r="C19" s="10" t="s">
        <v>8</v>
      </c>
      <c r="D19" s="27"/>
      <c r="E19" s="39"/>
      <c r="F19" s="27"/>
      <c r="G19" s="39"/>
      <c r="H19" s="39"/>
      <c r="I19" s="29"/>
      <c r="J19" s="36"/>
      <c r="K19" s="56"/>
      <c r="L19" s="27"/>
      <c r="M19" s="39"/>
      <c r="N19" s="39"/>
      <c r="O19" s="39"/>
      <c r="P19" s="39"/>
      <c r="Q19" s="27"/>
    </row>
    <row r="20" spans="2:17" ht="15" thickBot="1" x14ac:dyDescent="0.35">
      <c r="B20" s="12">
        <v>44941</v>
      </c>
      <c r="C20" s="13" t="s">
        <v>2</v>
      </c>
      <c r="D20" s="28"/>
      <c r="E20" s="40"/>
      <c r="F20" s="28"/>
      <c r="G20" s="40"/>
      <c r="H20" s="40"/>
      <c r="I20" s="30"/>
      <c r="J20" s="37"/>
      <c r="K20" s="57"/>
      <c r="L20" s="28"/>
      <c r="M20" s="40"/>
      <c r="N20" s="40"/>
      <c r="O20" s="40"/>
      <c r="P20" s="40"/>
      <c r="Q20" s="28"/>
    </row>
    <row r="21" spans="2:17" x14ac:dyDescent="0.3">
      <c r="B21" s="3">
        <v>44942</v>
      </c>
      <c r="C21" s="4" t="s">
        <v>3</v>
      </c>
      <c r="D21" s="49">
        <v>0.35416666666666669</v>
      </c>
      <c r="E21" s="33">
        <f t="shared" si="0"/>
        <v>8.5</v>
      </c>
      <c r="F21" s="49">
        <v>0.6875</v>
      </c>
      <c r="G21" s="33">
        <f t="shared" si="1"/>
        <v>16.5</v>
      </c>
      <c r="H21" s="33">
        <f t="shared" si="2"/>
        <v>8</v>
      </c>
      <c r="I21" s="31" t="str">
        <f>IF(Q21="",IF(AND(N21&lt;=10,N21&gt;=0,Q21="",M21&gt;=K21),"Eingabe zulässig","Eingabe unzulässig"),"Eingabe zulässig")</f>
        <v>Eingabe zulässig</v>
      </c>
      <c r="J21" s="35" t="str">
        <f t="shared" si="4"/>
        <v>30 Minuten</v>
      </c>
      <c r="K21" s="55">
        <f t="shared" si="5"/>
        <v>0.5</v>
      </c>
      <c r="L21" s="49">
        <v>2.0833333333333332E-2</v>
      </c>
      <c r="M21" s="33">
        <f t="shared" si="6"/>
        <v>0.5</v>
      </c>
      <c r="N21" s="33">
        <f t="shared" si="7"/>
        <v>7.5</v>
      </c>
      <c r="O21" s="33">
        <f t="shared" si="8"/>
        <v>8</v>
      </c>
      <c r="P21" s="33">
        <f t="shared" si="9"/>
        <v>-0.5</v>
      </c>
      <c r="Q21" s="50"/>
    </row>
    <row r="22" spans="2:17" x14ac:dyDescent="0.3">
      <c r="B22" s="3">
        <v>44943</v>
      </c>
      <c r="C22" s="4" t="s">
        <v>4</v>
      </c>
      <c r="D22" s="49">
        <v>0.38194444444444442</v>
      </c>
      <c r="E22" s="33">
        <f t="shared" si="0"/>
        <v>9.1666666666666661</v>
      </c>
      <c r="F22" s="49">
        <v>0.71875</v>
      </c>
      <c r="G22" s="33">
        <f t="shared" si="1"/>
        <v>17.25</v>
      </c>
      <c r="H22" s="33">
        <f t="shared" si="2"/>
        <v>8.0833333333333339</v>
      </c>
      <c r="I22" s="31" t="str">
        <f t="shared" ref="I22:I25" si="11">IF(Q22="",IF(AND(N22&lt;=10,N22&gt;=0,Q22="",M22&gt;=K22),"Eingabe zulässig","Eingabe unzulässig"),"Eingabe zulässig")</f>
        <v>Eingabe zulässig</v>
      </c>
      <c r="J22" s="35" t="str">
        <f t="shared" si="4"/>
        <v>45 Minuten</v>
      </c>
      <c r="K22" s="55">
        <f t="shared" si="5"/>
        <v>0.75</v>
      </c>
      <c r="L22" s="49">
        <v>3.125E-2</v>
      </c>
      <c r="M22" s="33">
        <f t="shared" si="6"/>
        <v>0.75</v>
      </c>
      <c r="N22" s="33">
        <f t="shared" si="7"/>
        <v>7.3333333333333339</v>
      </c>
      <c r="O22" s="33">
        <f t="shared" si="8"/>
        <v>8</v>
      </c>
      <c r="P22" s="33">
        <f t="shared" si="9"/>
        <v>-0.66666666666666607</v>
      </c>
      <c r="Q22" s="50"/>
    </row>
    <row r="23" spans="2:17" x14ac:dyDescent="0.3">
      <c r="B23" s="3">
        <v>44944</v>
      </c>
      <c r="C23" s="4" t="s">
        <v>5</v>
      </c>
      <c r="D23" s="49">
        <v>0.33333333333333331</v>
      </c>
      <c r="E23" s="33">
        <f t="shared" si="0"/>
        <v>8</v>
      </c>
      <c r="F23" s="49">
        <v>0.6875</v>
      </c>
      <c r="G23" s="33">
        <f t="shared" si="1"/>
        <v>16.5</v>
      </c>
      <c r="H23" s="33">
        <f t="shared" si="2"/>
        <v>8.5</v>
      </c>
      <c r="I23" s="31" t="str">
        <f t="shared" si="11"/>
        <v>Eingabe zulässig</v>
      </c>
      <c r="J23" s="35" t="str">
        <f t="shared" si="4"/>
        <v>45 Minuten</v>
      </c>
      <c r="K23" s="55">
        <f t="shared" si="5"/>
        <v>0.75</v>
      </c>
      <c r="L23" s="49">
        <v>3.125E-2</v>
      </c>
      <c r="M23" s="33">
        <f t="shared" si="6"/>
        <v>0.75</v>
      </c>
      <c r="N23" s="33">
        <f t="shared" si="7"/>
        <v>7.75</v>
      </c>
      <c r="O23" s="33">
        <f t="shared" si="8"/>
        <v>8</v>
      </c>
      <c r="P23" s="33">
        <f t="shared" si="9"/>
        <v>-0.25</v>
      </c>
      <c r="Q23" s="50"/>
    </row>
    <row r="24" spans="2:17" x14ac:dyDescent="0.3">
      <c r="B24" s="3">
        <v>44945</v>
      </c>
      <c r="C24" s="4" t="s">
        <v>6</v>
      </c>
      <c r="D24" s="49">
        <v>0.32291666666666669</v>
      </c>
      <c r="E24" s="33">
        <f t="shared" si="0"/>
        <v>7.75</v>
      </c>
      <c r="F24" s="49">
        <v>0.66666666666666663</v>
      </c>
      <c r="G24" s="33">
        <f t="shared" si="1"/>
        <v>16</v>
      </c>
      <c r="H24" s="33">
        <f t="shared" si="2"/>
        <v>8.25</v>
      </c>
      <c r="I24" s="31" t="str">
        <f t="shared" si="11"/>
        <v>Eingabe zulässig</v>
      </c>
      <c r="J24" s="35" t="str">
        <f t="shared" si="4"/>
        <v>45 Minuten</v>
      </c>
      <c r="K24" s="55">
        <f t="shared" si="5"/>
        <v>0.75</v>
      </c>
      <c r="L24" s="49">
        <v>4.1666666666666664E-2</v>
      </c>
      <c r="M24" s="33">
        <f t="shared" si="6"/>
        <v>1</v>
      </c>
      <c r="N24" s="33">
        <f t="shared" si="7"/>
        <v>7.25</v>
      </c>
      <c r="O24" s="33">
        <f t="shared" si="8"/>
        <v>8</v>
      </c>
      <c r="P24" s="33">
        <f t="shared" si="9"/>
        <v>-0.75</v>
      </c>
      <c r="Q24" s="50"/>
    </row>
    <row r="25" spans="2:17" ht="15" thickBot="1" x14ac:dyDescent="0.35">
      <c r="B25" s="3">
        <v>44946</v>
      </c>
      <c r="C25" s="4" t="s">
        <v>7</v>
      </c>
      <c r="D25" s="49">
        <v>0.33333333333333331</v>
      </c>
      <c r="E25" s="33">
        <f t="shared" si="0"/>
        <v>8</v>
      </c>
      <c r="F25" s="49">
        <v>0.58333333333333337</v>
      </c>
      <c r="G25" s="33">
        <f t="shared" si="1"/>
        <v>14</v>
      </c>
      <c r="H25" s="33">
        <f t="shared" si="2"/>
        <v>6</v>
      </c>
      <c r="I25" s="31" t="str">
        <f t="shared" si="11"/>
        <v>Eingabe zulässig</v>
      </c>
      <c r="J25" s="35" t="str">
        <f t="shared" si="4"/>
        <v>30 Minuten</v>
      </c>
      <c r="K25" s="55">
        <f t="shared" si="5"/>
        <v>0.5</v>
      </c>
      <c r="L25" s="49">
        <v>2.0833333333333332E-2</v>
      </c>
      <c r="M25" s="33">
        <f t="shared" si="6"/>
        <v>0.5</v>
      </c>
      <c r="N25" s="33">
        <f t="shared" si="7"/>
        <v>5.5</v>
      </c>
      <c r="O25" s="33">
        <f t="shared" si="8"/>
        <v>8</v>
      </c>
      <c r="P25" s="33">
        <f t="shared" si="9"/>
        <v>-2.5</v>
      </c>
      <c r="Q25" s="50"/>
    </row>
    <row r="26" spans="2:17" x14ac:dyDescent="0.3">
      <c r="B26" s="9">
        <v>44947</v>
      </c>
      <c r="C26" s="10" t="s">
        <v>8</v>
      </c>
      <c r="D26" s="27"/>
      <c r="E26" s="39"/>
      <c r="F26" s="27"/>
      <c r="G26" s="39"/>
      <c r="H26" s="39"/>
      <c r="I26" s="29"/>
      <c r="J26" s="36"/>
      <c r="K26" s="56"/>
      <c r="L26" s="27"/>
      <c r="M26" s="39"/>
      <c r="N26" s="39"/>
      <c r="O26" s="39"/>
      <c r="P26" s="39"/>
      <c r="Q26" s="27"/>
    </row>
    <row r="27" spans="2:17" ht="15" thickBot="1" x14ac:dyDescent="0.35">
      <c r="B27" s="12">
        <v>44948</v>
      </c>
      <c r="C27" s="13" t="s">
        <v>2</v>
      </c>
      <c r="D27" s="28"/>
      <c r="E27" s="40"/>
      <c r="F27" s="28"/>
      <c r="G27" s="40"/>
      <c r="H27" s="40"/>
      <c r="I27" s="30"/>
      <c r="J27" s="37"/>
      <c r="K27" s="57"/>
      <c r="L27" s="28"/>
      <c r="M27" s="40"/>
      <c r="N27" s="40"/>
      <c r="O27" s="40"/>
      <c r="P27" s="40"/>
      <c r="Q27" s="28"/>
    </row>
    <row r="28" spans="2:17" x14ac:dyDescent="0.3">
      <c r="B28" s="3">
        <v>44949</v>
      </c>
      <c r="C28" s="4" t="s">
        <v>3</v>
      </c>
      <c r="D28" s="49">
        <v>0.33333333333333331</v>
      </c>
      <c r="E28" s="33">
        <f t="shared" si="0"/>
        <v>8</v>
      </c>
      <c r="F28" s="49">
        <v>0.6875</v>
      </c>
      <c r="G28" s="33">
        <f t="shared" si="1"/>
        <v>16.5</v>
      </c>
      <c r="H28" s="33">
        <f t="shared" si="2"/>
        <v>8.5</v>
      </c>
      <c r="I28" s="31" t="str">
        <f>IF(Q28="",IF(AND(N28&lt;=10,N28&gt;=0,Q28="",M28&gt;=K28),"Eingabe zulässig","Eingabe unzulässig"),"Eingabe zulässig")</f>
        <v>Eingabe zulässig</v>
      </c>
      <c r="J28" s="35" t="str">
        <f t="shared" si="4"/>
        <v>45 Minuten</v>
      </c>
      <c r="K28" s="55">
        <f t="shared" si="5"/>
        <v>0.75</v>
      </c>
      <c r="L28" s="49">
        <v>3.125E-2</v>
      </c>
      <c r="M28" s="33">
        <f t="shared" si="6"/>
        <v>0.75</v>
      </c>
      <c r="N28" s="33">
        <f t="shared" si="7"/>
        <v>7.75</v>
      </c>
      <c r="O28" s="33">
        <f t="shared" si="8"/>
        <v>8</v>
      </c>
      <c r="P28" s="33">
        <f t="shared" si="9"/>
        <v>-0.25</v>
      </c>
      <c r="Q28" s="50"/>
    </row>
    <row r="29" spans="2:17" x14ac:dyDescent="0.3">
      <c r="B29" s="3">
        <v>44950</v>
      </c>
      <c r="C29" s="4" t="s">
        <v>4</v>
      </c>
      <c r="D29" s="49">
        <v>0.3125</v>
      </c>
      <c r="E29" s="33">
        <f t="shared" si="0"/>
        <v>7.5</v>
      </c>
      <c r="F29" s="49">
        <v>0.67708333333333337</v>
      </c>
      <c r="G29" s="33">
        <f t="shared" si="1"/>
        <v>16.25</v>
      </c>
      <c r="H29" s="33">
        <f t="shared" si="2"/>
        <v>8.75</v>
      </c>
      <c r="I29" s="31" t="str">
        <f t="shared" ref="I29:I32" si="12">IF(Q29="",IF(AND(N29&lt;=10,N29&gt;=0,Q29="",M29&gt;=K29),"Eingabe zulässig","Eingabe unzulässig"),"Eingabe zulässig")</f>
        <v>Eingabe zulässig</v>
      </c>
      <c r="J29" s="35" t="str">
        <f t="shared" si="4"/>
        <v>45 Minuten</v>
      </c>
      <c r="K29" s="55">
        <f t="shared" si="5"/>
        <v>0.75</v>
      </c>
      <c r="L29" s="49">
        <v>3.125E-2</v>
      </c>
      <c r="M29" s="33">
        <f t="shared" si="6"/>
        <v>0.75</v>
      </c>
      <c r="N29" s="33">
        <f t="shared" si="7"/>
        <v>8</v>
      </c>
      <c r="O29" s="33">
        <f t="shared" si="8"/>
        <v>8</v>
      </c>
      <c r="P29" s="33">
        <f t="shared" si="9"/>
        <v>0</v>
      </c>
      <c r="Q29" s="50"/>
    </row>
    <row r="30" spans="2:17" x14ac:dyDescent="0.3">
      <c r="B30" s="3">
        <v>44951</v>
      </c>
      <c r="C30" s="4" t="s">
        <v>5</v>
      </c>
      <c r="D30" s="50"/>
      <c r="E30" s="33">
        <f t="shared" si="0"/>
        <v>0</v>
      </c>
      <c r="F30" s="50"/>
      <c r="G30" s="33">
        <f t="shared" si="1"/>
        <v>0</v>
      </c>
      <c r="H30" s="33">
        <f t="shared" si="2"/>
        <v>0</v>
      </c>
      <c r="I30" s="31" t="str">
        <f t="shared" si="12"/>
        <v>Eingabe zulässig</v>
      </c>
      <c r="J30" s="35" t="str">
        <f t="shared" si="4"/>
        <v>30 Minuten</v>
      </c>
      <c r="K30" s="55">
        <f t="shared" si="5"/>
        <v>0.5</v>
      </c>
      <c r="L30" s="50"/>
      <c r="M30" s="33">
        <f t="shared" si="6"/>
        <v>0</v>
      </c>
      <c r="N30" s="33">
        <f t="shared" si="7"/>
        <v>8</v>
      </c>
      <c r="O30" s="33">
        <f t="shared" si="8"/>
        <v>8</v>
      </c>
      <c r="P30" s="33">
        <f t="shared" si="9"/>
        <v>0</v>
      </c>
      <c r="Q30" s="50" t="s">
        <v>17</v>
      </c>
    </row>
    <row r="31" spans="2:17" x14ac:dyDescent="0.3">
      <c r="B31" s="3">
        <v>44952</v>
      </c>
      <c r="C31" s="4" t="s">
        <v>6</v>
      </c>
      <c r="D31" s="50"/>
      <c r="E31" s="33">
        <f t="shared" si="0"/>
        <v>0</v>
      </c>
      <c r="F31" s="50"/>
      <c r="G31" s="33">
        <f t="shared" si="1"/>
        <v>0</v>
      </c>
      <c r="H31" s="33">
        <f t="shared" si="2"/>
        <v>0</v>
      </c>
      <c r="I31" s="31" t="str">
        <f t="shared" si="12"/>
        <v>Eingabe zulässig</v>
      </c>
      <c r="J31" s="35" t="str">
        <f t="shared" si="4"/>
        <v>30 Minuten</v>
      </c>
      <c r="K31" s="55">
        <f t="shared" si="5"/>
        <v>0.5</v>
      </c>
      <c r="L31" s="50"/>
      <c r="M31" s="33">
        <f t="shared" si="6"/>
        <v>0</v>
      </c>
      <c r="N31" s="33">
        <f t="shared" si="7"/>
        <v>8</v>
      </c>
      <c r="O31" s="33">
        <f t="shared" si="8"/>
        <v>8</v>
      </c>
      <c r="P31" s="33">
        <f t="shared" si="9"/>
        <v>0</v>
      </c>
      <c r="Q31" s="50" t="s">
        <v>17</v>
      </c>
    </row>
    <row r="32" spans="2:17" ht="15" thickBot="1" x14ac:dyDescent="0.35">
      <c r="B32" s="3">
        <v>44953</v>
      </c>
      <c r="C32" s="4" t="s">
        <v>7</v>
      </c>
      <c r="D32" s="50"/>
      <c r="E32" s="33">
        <f t="shared" si="0"/>
        <v>0</v>
      </c>
      <c r="F32" s="50"/>
      <c r="G32" s="33">
        <f t="shared" si="1"/>
        <v>0</v>
      </c>
      <c r="H32" s="33">
        <f t="shared" si="2"/>
        <v>0</v>
      </c>
      <c r="I32" s="31" t="str">
        <f t="shared" si="12"/>
        <v>Eingabe zulässig</v>
      </c>
      <c r="J32" s="35" t="str">
        <f t="shared" si="4"/>
        <v>30 Minuten</v>
      </c>
      <c r="K32" s="55">
        <f t="shared" si="5"/>
        <v>0.5</v>
      </c>
      <c r="L32" s="50"/>
      <c r="M32" s="33">
        <f t="shared" si="6"/>
        <v>0</v>
      </c>
      <c r="N32" s="33">
        <f t="shared" si="7"/>
        <v>8</v>
      </c>
      <c r="O32" s="33">
        <f t="shared" si="8"/>
        <v>8</v>
      </c>
      <c r="P32" s="33">
        <f t="shared" si="9"/>
        <v>0</v>
      </c>
      <c r="Q32" s="50" t="s">
        <v>17</v>
      </c>
    </row>
    <row r="33" spans="2:17" x14ac:dyDescent="0.3">
      <c r="B33" s="9">
        <v>44954</v>
      </c>
      <c r="C33" s="10" t="s">
        <v>8</v>
      </c>
      <c r="D33" s="27"/>
      <c r="E33" s="39"/>
      <c r="F33" s="27"/>
      <c r="G33" s="39"/>
      <c r="H33" s="39"/>
      <c r="I33" s="29"/>
      <c r="J33" s="36"/>
      <c r="K33" s="56"/>
      <c r="L33" s="27"/>
      <c r="M33" s="39"/>
      <c r="N33" s="39"/>
      <c r="O33" s="39"/>
      <c r="P33" s="39"/>
      <c r="Q33" s="27"/>
    </row>
    <row r="34" spans="2:17" ht="15" thickBot="1" x14ac:dyDescent="0.35">
      <c r="B34" s="12">
        <v>44955</v>
      </c>
      <c r="C34" s="13" t="s">
        <v>2</v>
      </c>
      <c r="D34" s="28"/>
      <c r="E34" s="40"/>
      <c r="F34" s="28"/>
      <c r="G34" s="40"/>
      <c r="H34" s="40"/>
      <c r="I34" s="30"/>
      <c r="J34" s="37"/>
      <c r="K34" s="57"/>
      <c r="L34" s="28"/>
      <c r="M34" s="40"/>
      <c r="N34" s="40"/>
      <c r="O34" s="40"/>
      <c r="P34" s="40"/>
      <c r="Q34" s="28"/>
    </row>
    <row r="35" spans="2:17" x14ac:dyDescent="0.3">
      <c r="B35" s="3">
        <v>44956</v>
      </c>
      <c r="C35" s="4" t="s">
        <v>3</v>
      </c>
      <c r="D35" s="49">
        <v>0.29166666666666669</v>
      </c>
      <c r="E35" s="33">
        <f t="shared" si="0"/>
        <v>7</v>
      </c>
      <c r="F35" s="49">
        <v>0.6875</v>
      </c>
      <c r="G35" s="33">
        <f t="shared" si="1"/>
        <v>16.5</v>
      </c>
      <c r="H35" s="33">
        <f t="shared" si="2"/>
        <v>9.5</v>
      </c>
      <c r="I35" s="31" t="str">
        <f>IF(Q35="",IF(AND(N35&lt;=10,N35&gt;=0,Q35="",M35&gt;=K35),"Eingabe zulässig","Eingabe unzulässig"),"Eingabe zulässig")</f>
        <v>Eingabe zulässig</v>
      </c>
      <c r="J35" s="35" t="str">
        <f t="shared" si="4"/>
        <v>45 Minuten</v>
      </c>
      <c r="K35" s="55">
        <f t="shared" si="5"/>
        <v>0.75</v>
      </c>
      <c r="L35" s="49">
        <v>3.125E-2</v>
      </c>
      <c r="M35" s="33">
        <f t="shared" si="6"/>
        <v>0.75</v>
      </c>
      <c r="N35" s="33">
        <f t="shared" si="7"/>
        <v>8.75</v>
      </c>
      <c r="O35" s="33">
        <f t="shared" si="8"/>
        <v>8</v>
      </c>
      <c r="P35" s="33">
        <f t="shared" si="9"/>
        <v>0.75</v>
      </c>
      <c r="Q35" s="50"/>
    </row>
    <row r="36" spans="2:17" ht="15" thickBot="1" x14ac:dyDescent="0.35">
      <c r="B36" s="5">
        <v>44957</v>
      </c>
      <c r="C36" s="6" t="s">
        <v>4</v>
      </c>
      <c r="D36" s="59">
        <v>0.33333333333333331</v>
      </c>
      <c r="E36" s="41">
        <f t="shared" si="0"/>
        <v>8</v>
      </c>
      <c r="F36" s="59">
        <v>0.58333333333333337</v>
      </c>
      <c r="G36" s="41">
        <f t="shared" si="1"/>
        <v>14</v>
      </c>
      <c r="H36" s="41">
        <f t="shared" si="2"/>
        <v>6</v>
      </c>
      <c r="I36" s="32" t="str">
        <f>IF(Q36="",IF(AND(N36&lt;=10,N36&gt;=0,Q36="",M36&gt;=K36),"Eingabe zulässig","Eingabe unzulässig"),"Eingabe zulässig")</f>
        <v>Eingabe zulässig</v>
      </c>
      <c r="J36" s="38" t="str">
        <f t="shared" si="4"/>
        <v>30 Minuten</v>
      </c>
      <c r="K36" s="58">
        <f t="shared" si="5"/>
        <v>0.5</v>
      </c>
      <c r="L36" s="59">
        <v>4.1666666666666664E-2</v>
      </c>
      <c r="M36" s="41">
        <f t="shared" si="6"/>
        <v>1</v>
      </c>
      <c r="N36" s="41">
        <f t="shared" si="7"/>
        <v>5</v>
      </c>
      <c r="O36" s="41">
        <f t="shared" si="8"/>
        <v>8</v>
      </c>
      <c r="P36" s="41">
        <f t="shared" si="9"/>
        <v>-3</v>
      </c>
      <c r="Q36" s="51"/>
    </row>
    <row r="37" spans="2:17" ht="15" thickBot="1" x14ac:dyDescent="0.35"/>
    <row r="38" spans="2:17" ht="15" thickBot="1" x14ac:dyDescent="0.35">
      <c r="B38" s="15" t="s">
        <v>13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2">
        <f>SUM(P7:P36)</f>
        <v>-4.6666666666666661</v>
      </c>
      <c r="Q38" s="17"/>
    </row>
    <row r="39" spans="2:17" ht="15" thickBot="1" x14ac:dyDescent="0.35"/>
    <row r="40" spans="2:17" x14ac:dyDescent="0.3">
      <c r="B40" s="18" t="s">
        <v>28</v>
      </c>
      <c r="C40" s="20">
        <f>Hilfstabellen!C4</f>
        <v>5</v>
      </c>
    </row>
    <row r="41" spans="2:17" ht="15" thickBot="1" x14ac:dyDescent="0.35">
      <c r="B41" s="19" t="s">
        <v>29</v>
      </c>
      <c r="C41" s="21">
        <f>C40+P38</f>
        <v>0.33333333333333393</v>
      </c>
    </row>
    <row r="42" spans="2:17" ht="15" thickBot="1" x14ac:dyDescent="0.35"/>
    <row r="43" spans="2:17" x14ac:dyDescent="0.3">
      <c r="B43" s="18" t="s">
        <v>30</v>
      </c>
      <c r="C43" s="46">
        <f>COUNTIF(Q6:Q36,"Krankheit")</f>
        <v>3</v>
      </c>
      <c r="E43" s="18" t="s">
        <v>40</v>
      </c>
      <c r="F43" s="46">
        <f>Hilfstabellen!C5+Hilfstabellen!C6</f>
        <v>26</v>
      </c>
    </row>
    <row r="44" spans="2:17" x14ac:dyDescent="0.3">
      <c r="B44" s="23" t="s">
        <v>31</v>
      </c>
      <c r="C44" s="47">
        <f>COUNTIF(Q6:Q36,"Urlaub")</f>
        <v>4</v>
      </c>
      <c r="E44" s="23" t="s">
        <v>36</v>
      </c>
      <c r="F44" s="47">
        <f>C44</f>
        <v>4</v>
      </c>
    </row>
    <row r="45" spans="2:17" ht="15" thickBot="1" x14ac:dyDescent="0.35">
      <c r="B45" s="19" t="s">
        <v>32</v>
      </c>
      <c r="C45" s="48">
        <f>COUNTIF(Q6:Q36,"Feiertag")</f>
        <v>0</v>
      </c>
      <c r="E45" s="19" t="s">
        <v>37</v>
      </c>
      <c r="F45" s="48">
        <f>F43-F44</f>
        <v>22</v>
      </c>
    </row>
  </sheetData>
  <mergeCells count="1">
    <mergeCell ref="C2:D2"/>
  </mergeCells>
  <conditionalFormatting sqref="I7:I36">
    <cfRule type="containsText" dxfId="5" priority="2" operator="containsText" text="Eingabe unzulässig">
      <formula>NOT(ISERROR(SEARCH("Eingabe unzulässig",I7)))</formula>
    </cfRule>
  </conditionalFormatting>
  <conditionalFormatting sqref="C41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Dropdowns!$B$3:$B$5</xm:f>
          </x14:formula1>
          <xm:sqref>Q6:Q36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zoomScaleNormal="100" workbookViewId="0">
      <selection activeCell="I34" sqref="I34"/>
    </sheetView>
  </sheetViews>
  <sheetFormatPr baseColWidth="10" defaultColWidth="9.109375" defaultRowHeight="14.4" x14ac:dyDescent="0.3"/>
  <cols>
    <col min="1" max="1" width="4.44140625" customWidth="1"/>
    <col min="2" max="2" width="11.6640625" customWidth="1"/>
    <col min="3" max="3" width="11.21875" customWidth="1"/>
    <col min="4" max="4" width="7.5546875" customWidth="1"/>
    <col min="5" max="5" width="12" customWidth="1"/>
    <col min="6" max="6" width="7.77734375" customWidth="1"/>
    <col min="7" max="7" width="12.21875" customWidth="1"/>
    <col min="8" max="8" width="10" customWidth="1"/>
    <col min="9" max="9" width="17.5546875" customWidth="1"/>
    <col min="10" max="11" width="14.33203125" customWidth="1"/>
    <col min="12" max="12" width="17.88671875" customWidth="1"/>
    <col min="13" max="13" width="12.44140625" customWidth="1"/>
    <col min="14" max="14" width="6.88671875" customWidth="1"/>
    <col min="15" max="15" width="7.21875" customWidth="1"/>
    <col min="16" max="16" width="8.33203125" customWidth="1"/>
    <col min="17" max="17" width="14.109375" customWidth="1"/>
    <col min="18" max="18" width="4.44140625" customWidth="1"/>
    <col min="22" max="22" width="40.5546875" customWidth="1"/>
  </cols>
  <sheetData>
    <row r="1" spans="2:17" ht="15" thickBot="1" x14ac:dyDescent="0.35"/>
    <row r="2" spans="2:17" ht="15" thickBot="1" x14ac:dyDescent="0.35">
      <c r="B2" s="15" t="s">
        <v>35</v>
      </c>
      <c r="C2" s="43" t="str">
        <f>Hilfstabellen!C2</f>
        <v>Jan Brockhorst</v>
      </c>
      <c r="D2" s="44"/>
    </row>
    <row r="3" spans="2:17" ht="15" thickBot="1" x14ac:dyDescent="0.35">
      <c r="B3" s="15" t="s">
        <v>15</v>
      </c>
      <c r="C3" s="24">
        <v>1</v>
      </c>
      <c r="D3" s="25">
        <f>8*C3</f>
        <v>8</v>
      </c>
    </row>
    <row r="4" spans="2:17" ht="15" thickBot="1" x14ac:dyDescent="0.35"/>
    <row r="5" spans="2:17" ht="15" thickBot="1" x14ac:dyDescent="0.35">
      <c r="B5" s="69" t="s">
        <v>0</v>
      </c>
      <c r="C5" s="69" t="s">
        <v>1</v>
      </c>
      <c r="D5" s="69" t="s">
        <v>9</v>
      </c>
      <c r="E5" s="69" t="s">
        <v>25</v>
      </c>
      <c r="F5" s="69" t="s">
        <v>10</v>
      </c>
      <c r="G5" s="69" t="s">
        <v>25</v>
      </c>
      <c r="H5" s="69" t="s">
        <v>27</v>
      </c>
      <c r="I5" s="69" t="s">
        <v>26</v>
      </c>
      <c r="J5" s="69" t="s">
        <v>23</v>
      </c>
      <c r="K5" s="69" t="s">
        <v>25</v>
      </c>
      <c r="L5" s="69" t="s">
        <v>24</v>
      </c>
      <c r="M5" s="69" t="s">
        <v>25</v>
      </c>
      <c r="N5" s="69" t="s">
        <v>11</v>
      </c>
      <c r="O5" s="69" t="s">
        <v>12</v>
      </c>
      <c r="P5" s="69" t="s">
        <v>13</v>
      </c>
      <c r="Q5" s="68" t="s">
        <v>14</v>
      </c>
    </row>
    <row r="6" spans="2:17" x14ac:dyDescent="0.3">
      <c r="B6" s="70">
        <v>44958</v>
      </c>
      <c r="C6" s="72" t="s">
        <v>5</v>
      </c>
      <c r="D6" s="49">
        <v>0.33333333333333331</v>
      </c>
      <c r="E6" s="60">
        <f>D6*24</f>
        <v>8</v>
      </c>
      <c r="F6" s="77">
        <v>0.6875</v>
      </c>
      <c r="G6" s="60">
        <f>F6*24</f>
        <v>16.5</v>
      </c>
      <c r="H6" s="60">
        <f>G6-E6</f>
        <v>8.5</v>
      </c>
      <c r="I6" s="61" t="str">
        <f>IF(Q6="",IF(AND(N6&lt;=10,N6&gt;=0,Q6="",M6&gt;=K6),"Eingabe zulässig","Eingabe unzulässig"),"Eingabe zulässig")</f>
        <v>Eingabe zulässig</v>
      </c>
      <c r="J6" s="62" t="str">
        <f>IF(G6-E6&gt;8,"45 Minuten","30 Minuten")</f>
        <v>45 Minuten</v>
      </c>
      <c r="K6" s="63">
        <f>IF(J6="30 Minuten",0.5,0.75)</f>
        <v>0.75</v>
      </c>
      <c r="L6" s="49">
        <v>3.125E-2</v>
      </c>
      <c r="M6" s="60">
        <f>L6*24</f>
        <v>0.75</v>
      </c>
      <c r="N6" s="60">
        <f>IF(OR(Q6="Krankheit",Q6="Urlaub"),8,G6-E6-M6)</f>
        <v>7.75</v>
      </c>
      <c r="O6" s="60">
        <f>IF(Q6="Feiertag",0,$D$3)</f>
        <v>8</v>
      </c>
      <c r="P6" s="60">
        <f>N6-O6</f>
        <v>-0.25</v>
      </c>
      <c r="Q6" s="52"/>
    </row>
    <row r="7" spans="2:17" x14ac:dyDescent="0.3">
      <c r="B7" s="70">
        <v>44959</v>
      </c>
      <c r="C7" s="72" t="s">
        <v>6</v>
      </c>
      <c r="D7" s="49">
        <v>0.33333333333333331</v>
      </c>
      <c r="E7" s="60">
        <f t="shared" ref="E7:E33" si="0">D7*24</f>
        <v>8</v>
      </c>
      <c r="F7" s="49">
        <v>0.70833333333333337</v>
      </c>
      <c r="G7" s="60">
        <f t="shared" ref="G7:G33" si="1">F7*24</f>
        <v>17</v>
      </c>
      <c r="H7" s="60">
        <f t="shared" ref="H7:H33" si="2">G7-E7</f>
        <v>9</v>
      </c>
      <c r="I7" s="61" t="str">
        <f t="shared" ref="I7:I8" si="3">IF(Q7="",IF(AND(N7&lt;=10,N7&gt;=0,Q7="",M7&gt;=K7),"Eingabe zulässig","Eingabe unzulässig"),"Eingabe zulässig")</f>
        <v>Eingabe zulässig</v>
      </c>
      <c r="J7" s="62" t="str">
        <f t="shared" ref="J7:J33" si="4">IF(G7-E7&gt;8,"45 Minuten","30 Minuten")</f>
        <v>45 Minuten</v>
      </c>
      <c r="K7" s="63">
        <f t="shared" ref="K7:K33" si="5">IF(J7="30 Minuten",0.5,0.75)</f>
        <v>0.75</v>
      </c>
      <c r="L7" s="49">
        <v>3.125E-2</v>
      </c>
      <c r="M7" s="60">
        <f t="shared" ref="M7:M33" si="6">L7*24</f>
        <v>0.75</v>
      </c>
      <c r="N7" s="60">
        <f t="shared" ref="N7:N33" si="7">IF(OR(Q7="Krankheit",Q7="Urlaub"),8,G7-E7-M7)</f>
        <v>8.25</v>
      </c>
      <c r="O7" s="60">
        <f t="shared" ref="O7:O33" si="8">IF(Q7="Feiertag",0,$D$3)</f>
        <v>8</v>
      </c>
      <c r="P7" s="60">
        <f t="shared" ref="P7:P33" si="9">N7-O7</f>
        <v>0.25</v>
      </c>
      <c r="Q7" s="52"/>
    </row>
    <row r="8" spans="2:17" ht="15" thickBot="1" x14ac:dyDescent="0.35">
      <c r="B8" s="70">
        <v>44960</v>
      </c>
      <c r="C8" s="72" t="s">
        <v>7</v>
      </c>
      <c r="D8" s="49">
        <v>0.35416666666666669</v>
      </c>
      <c r="E8" s="60">
        <f t="shared" si="0"/>
        <v>8.5</v>
      </c>
      <c r="F8" s="49">
        <v>0.69791666666666663</v>
      </c>
      <c r="G8" s="60">
        <f t="shared" si="1"/>
        <v>16.75</v>
      </c>
      <c r="H8" s="60">
        <f t="shared" si="2"/>
        <v>8.25</v>
      </c>
      <c r="I8" s="61" t="str">
        <f t="shared" si="3"/>
        <v>Eingabe zulässig</v>
      </c>
      <c r="J8" s="62" t="str">
        <f t="shared" si="4"/>
        <v>45 Minuten</v>
      </c>
      <c r="K8" s="63">
        <f t="shared" si="5"/>
        <v>0.75</v>
      </c>
      <c r="L8" s="49">
        <v>4.1666666666666664E-2</v>
      </c>
      <c r="M8" s="60">
        <f t="shared" si="6"/>
        <v>1</v>
      </c>
      <c r="N8" s="60">
        <f t="shared" si="7"/>
        <v>7.25</v>
      </c>
      <c r="O8" s="60">
        <f t="shared" si="8"/>
        <v>8</v>
      </c>
      <c r="P8" s="60">
        <f t="shared" si="9"/>
        <v>-0.75</v>
      </c>
      <c r="Q8" s="52"/>
    </row>
    <row r="9" spans="2:17" x14ac:dyDescent="0.3">
      <c r="B9" s="9">
        <v>44961</v>
      </c>
      <c r="C9" s="10" t="s">
        <v>8</v>
      </c>
      <c r="D9" s="78"/>
      <c r="E9" s="39"/>
      <c r="F9" s="78"/>
      <c r="G9" s="39"/>
      <c r="H9" s="39"/>
      <c r="I9" s="29"/>
      <c r="J9" s="36"/>
      <c r="K9" s="56"/>
      <c r="L9" s="78"/>
      <c r="M9" s="39"/>
      <c r="N9" s="39"/>
      <c r="O9" s="39"/>
      <c r="P9" s="39"/>
      <c r="Q9" s="11"/>
    </row>
    <row r="10" spans="2:17" ht="15" thickBot="1" x14ac:dyDescent="0.35">
      <c r="B10" s="12">
        <v>44962</v>
      </c>
      <c r="C10" s="13" t="s">
        <v>2</v>
      </c>
      <c r="D10" s="59"/>
      <c r="E10" s="40"/>
      <c r="F10" s="59"/>
      <c r="G10" s="40"/>
      <c r="H10" s="40"/>
      <c r="I10" s="30"/>
      <c r="J10" s="37"/>
      <c r="K10" s="57"/>
      <c r="L10" s="59"/>
      <c r="M10" s="40"/>
      <c r="N10" s="40"/>
      <c r="O10" s="40"/>
      <c r="P10" s="40"/>
      <c r="Q10" s="14"/>
    </row>
    <row r="11" spans="2:17" x14ac:dyDescent="0.3">
      <c r="B11" s="70">
        <v>44963</v>
      </c>
      <c r="C11" s="72" t="s">
        <v>3</v>
      </c>
      <c r="D11" s="49">
        <v>0.3125</v>
      </c>
      <c r="E11" s="60">
        <f t="shared" si="0"/>
        <v>7.5</v>
      </c>
      <c r="F11" s="49">
        <v>0.66666666666666663</v>
      </c>
      <c r="G11" s="60">
        <f t="shared" si="1"/>
        <v>16</v>
      </c>
      <c r="H11" s="60">
        <f t="shared" si="2"/>
        <v>8.5</v>
      </c>
      <c r="I11" s="61" t="str">
        <f>IF(Q11="",IF(AND(N11&lt;=10,N11&gt;=0,Q11="",M11&gt;=K11),"Eingabe zulässig","Eingabe unzulässig"),"Eingabe zulässig")</f>
        <v>Eingabe zulässig</v>
      </c>
      <c r="J11" s="62" t="str">
        <f t="shared" si="4"/>
        <v>45 Minuten</v>
      </c>
      <c r="K11" s="63">
        <f t="shared" si="5"/>
        <v>0.75</v>
      </c>
      <c r="L11" s="49">
        <v>3.125E-2</v>
      </c>
      <c r="M11" s="60">
        <f t="shared" si="6"/>
        <v>0.75</v>
      </c>
      <c r="N11" s="60">
        <f t="shared" si="7"/>
        <v>7.75</v>
      </c>
      <c r="O11" s="60">
        <f t="shared" si="8"/>
        <v>8</v>
      </c>
      <c r="P11" s="60">
        <f t="shared" si="9"/>
        <v>-0.25</v>
      </c>
      <c r="Q11" s="52"/>
    </row>
    <row r="12" spans="2:17" x14ac:dyDescent="0.3">
      <c r="B12" s="70">
        <v>44964</v>
      </c>
      <c r="C12" s="72" t="s">
        <v>4</v>
      </c>
      <c r="D12" s="49">
        <v>0.29166666666666669</v>
      </c>
      <c r="E12" s="60">
        <f t="shared" si="0"/>
        <v>7</v>
      </c>
      <c r="F12" s="49">
        <v>0.69791666666666663</v>
      </c>
      <c r="G12" s="60">
        <f t="shared" si="1"/>
        <v>16.75</v>
      </c>
      <c r="H12" s="60">
        <f t="shared" si="2"/>
        <v>9.75</v>
      </c>
      <c r="I12" s="61" t="str">
        <f t="shared" ref="I12:I15" si="10">IF(Q12="",IF(AND(N12&lt;=10,N12&gt;=0,Q12="",M12&gt;=K12),"Eingabe zulässig","Eingabe unzulässig"),"Eingabe zulässig")</f>
        <v>Eingabe zulässig</v>
      </c>
      <c r="J12" s="62" t="str">
        <f t="shared" si="4"/>
        <v>45 Minuten</v>
      </c>
      <c r="K12" s="63">
        <f t="shared" si="5"/>
        <v>0.75</v>
      </c>
      <c r="L12" s="49">
        <v>3.125E-2</v>
      </c>
      <c r="M12" s="60">
        <f t="shared" si="6"/>
        <v>0.75</v>
      </c>
      <c r="N12" s="60">
        <f t="shared" si="7"/>
        <v>9</v>
      </c>
      <c r="O12" s="60">
        <f t="shared" si="8"/>
        <v>8</v>
      </c>
      <c r="P12" s="60">
        <f t="shared" si="9"/>
        <v>1</v>
      </c>
      <c r="Q12" s="52"/>
    </row>
    <row r="13" spans="2:17" x14ac:dyDescent="0.3">
      <c r="B13" s="70">
        <v>44965</v>
      </c>
      <c r="C13" s="72" t="s">
        <v>5</v>
      </c>
      <c r="D13" s="49">
        <v>0.27083333333333331</v>
      </c>
      <c r="E13" s="60">
        <f t="shared" si="0"/>
        <v>6.5</v>
      </c>
      <c r="F13" s="49">
        <v>0.6875</v>
      </c>
      <c r="G13" s="60">
        <f t="shared" si="1"/>
        <v>16.5</v>
      </c>
      <c r="H13" s="60">
        <f t="shared" si="2"/>
        <v>10</v>
      </c>
      <c r="I13" s="61" t="str">
        <f t="shared" si="10"/>
        <v>Eingabe zulässig</v>
      </c>
      <c r="J13" s="62" t="str">
        <f t="shared" si="4"/>
        <v>45 Minuten</v>
      </c>
      <c r="K13" s="63">
        <f t="shared" si="5"/>
        <v>0.75</v>
      </c>
      <c r="L13" s="49">
        <v>3.125E-2</v>
      </c>
      <c r="M13" s="60">
        <f t="shared" si="6"/>
        <v>0.75</v>
      </c>
      <c r="N13" s="60">
        <f t="shared" si="7"/>
        <v>9.25</v>
      </c>
      <c r="O13" s="60">
        <f t="shared" si="8"/>
        <v>8</v>
      </c>
      <c r="P13" s="60">
        <f t="shared" si="9"/>
        <v>1.25</v>
      </c>
      <c r="Q13" s="52"/>
    </row>
    <row r="14" spans="2:17" x14ac:dyDescent="0.3">
      <c r="B14" s="70">
        <v>44966</v>
      </c>
      <c r="C14" s="72" t="s">
        <v>6</v>
      </c>
      <c r="D14" s="49">
        <v>0.29166666666666669</v>
      </c>
      <c r="E14" s="60">
        <f t="shared" si="0"/>
        <v>7</v>
      </c>
      <c r="F14" s="49">
        <v>0.70833333333333337</v>
      </c>
      <c r="G14" s="60">
        <f t="shared" si="1"/>
        <v>17</v>
      </c>
      <c r="H14" s="60">
        <f t="shared" si="2"/>
        <v>10</v>
      </c>
      <c r="I14" s="61" t="str">
        <f t="shared" si="10"/>
        <v>Eingabe zulässig</v>
      </c>
      <c r="J14" s="62" t="str">
        <f t="shared" si="4"/>
        <v>45 Minuten</v>
      </c>
      <c r="K14" s="63">
        <f t="shared" si="5"/>
        <v>0.75</v>
      </c>
      <c r="L14" s="49">
        <v>3.125E-2</v>
      </c>
      <c r="M14" s="60">
        <f t="shared" si="6"/>
        <v>0.75</v>
      </c>
      <c r="N14" s="60">
        <f t="shared" si="7"/>
        <v>9.25</v>
      </c>
      <c r="O14" s="60">
        <f t="shared" si="8"/>
        <v>8</v>
      </c>
      <c r="P14" s="60">
        <f t="shared" si="9"/>
        <v>1.25</v>
      </c>
      <c r="Q14" s="52"/>
    </row>
    <row r="15" spans="2:17" ht="15" thickBot="1" x14ac:dyDescent="0.35">
      <c r="B15" s="70">
        <v>44967</v>
      </c>
      <c r="C15" s="72" t="s">
        <v>7</v>
      </c>
      <c r="D15" s="49">
        <v>0.33333333333333331</v>
      </c>
      <c r="E15" s="60">
        <f t="shared" si="0"/>
        <v>8</v>
      </c>
      <c r="F15" s="49">
        <v>0.625</v>
      </c>
      <c r="G15" s="60">
        <f t="shared" si="1"/>
        <v>15</v>
      </c>
      <c r="H15" s="60">
        <f t="shared" si="2"/>
        <v>7</v>
      </c>
      <c r="I15" s="61" t="str">
        <f t="shared" si="10"/>
        <v>Eingabe zulässig</v>
      </c>
      <c r="J15" s="62" t="str">
        <f t="shared" si="4"/>
        <v>30 Minuten</v>
      </c>
      <c r="K15" s="63">
        <f t="shared" si="5"/>
        <v>0.5</v>
      </c>
      <c r="L15" s="49">
        <v>3.125E-2</v>
      </c>
      <c r="M15" s="60">
        <f t="shared" si="6"/>
        <v>0.75</v>
      </c>
      <c r="N15" s="60">
        <f t="shared" si="7"/>
        <v>6.25</v>
      </c>
      <c r="O15" s="60">
        <f t="shared" si="8"/>
        <v>8</v>
      </c>
      <c r="P15" s="60">
        <f t="shared" si="9"/>
        <v>-1.75</v>
      </c>
      <c r="Q15" s="52"/>
    </row>
    <row r="16" spans="2:17" x14ac:dyDescent="0.3">
      <c r="B16" s="9">
        <v>44968</v>
      </c>
      <c r="C16" s="10" t="s">
        <v>8</v>
      </c>
      <c r="D16" s="79"/>
      <c r="E16" s="39"/>
      <c r="F16" s="79"/>
      <c r="G16" s="39"/>
      <c r="H16" s="39"/>
      <c r="I16" s="29"/>
      <c r="J16" s="36"/>
      <c r="K16" s="56"/>
      <c r="L16" s="79"/>
      <c r="M16" s="39"/>
      <c r="N16" s="39"/>
      <c r="O16" s="39"/>
      <c r="P16" s="39"/>
      <c r="Q16" s="11"/>
    </row>
    <row r="17" spans="2:17" ht="15" thickBot="1" x14ac:dyDescent="0.35">
      <c r="B17" s="12">
        <v>44969</v>
      </c>
      <c r="C17" s="13" t="s">
        <v>2</v>
      </c>
      <c r="D17" s="59"/>
      <c r="E17" s="40"/>
      <c r="F17" s="59"/>
      <c r="G17" s="40"/>
      <c r="H17" s="40"/>
      <c r="I17" s="30"/>
      <c r="J17" s="37"/>
      <c r="K17" s="57"/>
      <c r="L17" s="59"/>
      <c r="M17" s="40"/>
      <c r="N17" s="40"/>
      <c r="O17" s="40"/>
      <c r="P17" s="40"/>
      <c r="Q17" s="14"/>
    </row>
    <row r="18" spans="2:17" x14ac:dyDescent="0.3">
      <c r="B18" s="70">
        <v>44970</v>
      </c>
      <c r="C18" s="72" t="s">
        <v>3</v>
      </c>
      <c r="D18" s="49">
        <v>0.35416666666666669</v>
      </c>
      <c r="E18" s="60">
        <f t="shared" si="0"/>
        <v>8.5</v>
      </c>
      <c r="F18" s="49">
        <v>0.6875</v>
      </c>
      <c r="G18" s="60">
        <f t="shared" si="1"/>
        <v>16.5</v>
      </c>
      <c r="H18" s="60">
        <f t="shared" si="2"/>
        <v>8</v>
      </c>
      <c r="I18" s="61" t="str">
        <f>IF(Q18="",IF(AND(N18&lt;=10,N18&gt;=0,Q18="",M18&gt;=K18),"Eingabe zulässig","Eingabe unzulässig"),"Eingabe zulässig")</f>
        <v>Eingabe zulässig</v>
      </c>
      <c r="J18" s="62" t="str">
        <f t="shared" si="4"/>
        <v>30 Minuten</v>
      </c>
      <c r="K18" s="63">
        <f t="shared" si="5"/>
        <v>0.5</v>
      </c>
      <c r="L18" s="49">
        <v>2.0833333333333332E-2</v>
      </c>
      <c r="M18" s="60">
        <f t="shared" si="6"/>
        <v>0.5</v>
      </c>
      <c r="N18" s="60">
        <f t="shared" si="7"/>
        <v>7.5</v>
      </c>
      <c r="O18" s="60">
        <f t="shared" si="8"/>
        <v>8</v>
      </c>
      <c r="P18" s="60">
        <f t="shared" si="9"/>
        <v>-0.5</v>
      </c>
      <c r="Q18" s="52"/>
    </row>
    <row r="19" spans="2:17" x14ac:dyDescent="0.3">
      <c r="B19" s="70">
        <v>44971</v>
      </c>
      <c r="C19" s="72" t="s">
        <v>4</v>
      </c>
      <c r="D19" s="49">
        <v>0.34375</v>
      </c>
      <c r="E19" s="60">
        <f t="shared" si="0"/>
        <v>8.25</v>
      </c>
      <c r="F19" s="49">
        <v>0.70833333333333337</v>
      </c>
      <c r="G19" s="60">
        <f t="shared" si="1"/>
        <v>17</v>
      </c>
      <c r="H19" s="60">
        <f t="shared" si="2"/>
        <v>8.75</v>
      </c>
      <c r="I19" s="61" t="str">
        <f t="shared" ref="I19:I22" si="11">IF(Q19="",IF(AND(N19&lt;=10,N19&gt;=0,Q19="",M19&gt;=K19),"Eingabe zulässig","Eingabe unzulässig"),"Eingabe zulässig")</f>
        <v>Eingabe zulässig</v>
      </c>
      <c r="J19" s="62" t="str">
        <f t="shared" si="4"/>
        <v>45 Minuten</v>
      </c>
      <c r="K19" s="63">
        <f t="shared" si="5"/>
        <v>0.75</v>
      </c>
      <c r="L19" s="49">
        <v>3.125E-2</v>
      </c>
      <c r="M19" s="60">
        <f t="shared" si="6"/>
        <v>0.75</v>
      </c>
      <c r="N19" s="60">
        <f t="shared" si="7"/>
        <v>8</v>
      </c>
      <c r="O19" s="60">
        <f t="shared" si="8"/>
        <v>8</v>
      </c>
      <c r="P19" s="60">
        <f t="shared" si="9"/>
        <v>0</v>
      </c>
      <c r="Q19" s="52"/>
    </row>
    <row r="20" spans="2:17" x14ac:dyDescent="0.3">
      <c r="B20" s="70">
        <v>44972</v>
      </c>
      <c r="C20" s="72" t="s">
        <v>5</v>
      </c>
      <c r="D20" s="49">
        <v>0.375</v>
      </c>
      <c r="E20" s="60">
        <f t="shared" si="0"/>
        <v>9</v>
      </c>
      <c r="F20" s="49">
        <v>0.72916666666666663</v>
      </c>
      <c r="G20" s="60">
        <f t="shared" si="1"/>
        <v>17.5</v>
      </c>
      <c r="H20" s="60">
        <f t="shared" si="2"/>
        <v>8.5</v>
      </c>
      <c r="I20" s="61" t="str">
        <f t="shared" si="11"/>
        <v>Eingabe zulässig</v>
      </c>
      <c r="J20" s="62" t="str">
        <f t="shared" si="4"/>
        <v>45 Minuten</v>
      </c>
      <c r="K20" s="63">
        <f t="shared" si="5"/>
        <v>0.75</v>
      </c>
      <c r="L20" s="49">
        <v>4.1666666666666664E-2</v>
      </c>
      <c r="M20" s="60">
        <f t="shared" si="6"/>
        <v>1</v>
      </c>
      <c r="N20" s="60">
        <f t="shared" si="7"/>
        <v>7.5</v>
      </c>
      <c r="O20" s="60">
        <f t="shared" si="8"/>
        <v>8</v>
      </c>
      <c r="P20" s="60">
        <f t="shared" si="9"/>
        <v>-0.5</v>
      </c>
      <c r="Q20" s="52"/>
    </row>
    <row r="21" spans="2:17" x14ac:dyDescent="0.3">
      <c r="B21" s="70">
        <v>44973</v>
      </c>
      <c r="C21" s="72" t="s">
        <v>6</v>
      </c>
      <c r="D21" s="49">
        <v>0.3125</v>
      </c>
      <c r="E21" s="60">
        <f t="shared" si="0"/>
        <v>7.5</v>
      </c>
      <c r="F21" s="49">
        <v>0.66666666666666663</v>
      </c>
      <c r="G21" s="60">
        <f t="shared" si="1"/>
        <v>16</v>
      </c>
      <c r="H21" s="60">
        <f t="shared" si="2"/>
        <v>8.5</v>
      </c>
      <c r="I21" s="61" t="str">
        <f t="shared" si="11"/>
        <v>Eingabe zulässig</v>
      </c>
      <c r="J21" s="62" t="str">
        <f t="shared" si="4"/>
        <v>45 Minuten</v>
      </c>
      <c r="K21" s="63">
        <f t="shared" si="5"/>
        <v>0.75</v>
      </c>
      <c r="L21" s="49">
        <v>3.125E-2</v>
      </c>
      <c r="M21" s="60">
        <f t="shared" si="6"/>
        <v>0.75</v>
      </c>
      <c r="N21" s="60">
        <f t="shared" si="7"/>
        <v>7.75</v>
      </c>
      <c r="O21" s="60">
        <f t="shared" si="8"/>
        <v>8</v>
      </c>
      <c r="P21" s="60">
        <f t="shared" si="9"/>
        <v>-0.25</v>
      </c>
      <c r="Q21" s="52"/>
    </row>
    <row r="22" spans="2:17" ht="15" thickBot="1" x14ac:dyDescent="0.35">
      <c r="B22" s="70">
        <v>44974</v>
      </c>
      <c r="C22" s="72" t="s">
        <v>7</v>
      </c>
      <c r="D22" s="49">
        <v>0.33333333333333331</v>
      </c>
      <c r="E22" s="60">
        <f t="shared" si="0"/>
        <v>8</v>
      </c>
      <c r="F22" s="49">
        <v>0.625</v>
      </c>
      <c r="G22" s="60">
        <f t="shared" si="1"/>
        <v>15</v>
      </c>
      <c r="H22" s="60">
        <f t="shared" si="2"/>
        <v>7</v>
      </c>
      <c r="I22" s="61" t="str">
        <f t="shared" si="11"/>
        <v>Eingabe zulässig</v>
      </c>
      <c r="J22" s="62" t="str">
        <f t="shared" si="4"/>
        <v>30 Minuten</v>
      </c>
      <c r="K22" s="63">
        <f t="shared" si="5"/>
        <v>0.5</v>
      </c>
      <c r="L22" s="49">
        <v>3.125E-2</v>
      </c>
      <c r="M22" s="60">
        <f t="shared" si="6"/>
        <v>0.75</v>
      </c>
      <c r="N22" s="60">
        <f t="shared" si="7"/>
        <v>6.25</v>
      </c>
      <c r="O22" s="60">
        <f t="shared" si="8"/>
        <v>8</v>
      </c>
      <c r="P22" s="60">
        <f t="shared" si="9"/>
        <v>-1.75</v>
      </c>
      <c r="Q22" s="52"/>
    </row>
    <row r="23" spans="2:17" x14ac:dyDescent="0.3">
      <c r="B23" s="9">
        <v>44975</v>
      </c>
      <c r="C23" s="10" t="s">
        <v>8</v>
      </c>
      <c r="D23" s="78"/>
      <c r="E23" s="39"/>
      <c r="F23" s="78"/>
      <c r="G23" s="39"/>
      <c r="H23" s="39"/>
      <c r="I23" s="29"/>
      <c r="J23" s="36"/>
      <c r="K23" s="56"/>
      <c r="L23" s="78"/>
      <c r="M23" s="39"/>
      <c r="N23" s="39"/>
      <c r="O23" s="39"/>
      <c r="P23" s="39"/>
      <c r="Q23" s="11"/>
    </row>
    <row r="24" spans="2:17" ht="15" thickBot="1" x14ac:dyDescent="0.35">
      <c r="B24" s="12">
        <v>44976</v>
      </c>
      <c r="C24" s="13" t="s">
        <v>2</v>
      </c>
      <c r="D24" s="59"/>
      <c r="E24" s="40"/>
      <c r="F24" s="59"/>
      <c r="G24" s="40"/>
      <c r="H24" s="40"/>
      <c r="I24" s="30"/>
      <c r="J24" s="37"/>
      <c r="K24" s="57"/>
      <c r="L24" s="59"/>
      <c r="M24" s="40"/>
      <c r="N24" s="40"/>
      <c r="O24" s="40"/>
      <c r="P24" s="40"/>
      <c r="Q24" s="14"/>
    </row>
    <row r="25" spans="2:17" x14ac:dyDescent="0.3">
      <c r="B25" s="70">
        <v>44977</v>
      </c>
      <c r="C25" s="72" t="s">
        <v>3</v>
      </c>
      <c r="D25" s="49"/>
      <c r="E25" s="60">
        <f t="shared" si="0"/>
        <v>0</v>
      </c>
      <c r="F25" s="49"/>
      <c r="G25" s="60">
        <f t="shared" si="1"/>
        <v>0</v>
      </c>
      <c r="H25" s="60">
        <f t="shared" si="2"/>
        <v>0</v>
      </c>
      <c r="I25" s="61" t="str">
        <f>IF(Q25="",IF(AND(N25&lt;=10,N25&gt;=0,Q25="",M25&gt;=K25),"Eingabe zulässig","Eingabe unzulässig"),"Eingabe zulässig")</f>
        <v>Eingabe zulässig</v>
      </c>
      <c r="J25" s="62" t="str">
        <f t="shared" si="4"/>
        <v>30 Minuten</v>
      </c>
      <c r="K25" s="63">
        <f t="shared" si="5"/>
        <v>0.5</v>
      </c>
      <c r="L25" s="49"/>
      <c r="M25" s="60">
        <f t="shared" si="6"/>
        <v>0</v>
      </c>
      <c r="N25" s="60">
        <f t="shared" si="7"/>
        <v>8</v>
      </c>
      <c r="O25" s="60">
        <f t="shared" si="8"/>
        <v>8</v>
      </c>
      <c r="P25" s="60">
        <f t="shared" si="9"/>
        <v>0</v>
      </c>
      <c r="Q25" s="52" t="s">
        <v>17</v>
      </c>
    </row>
    <row r="26" spans="2:17" x14ac:dyDescent="0.3">
      <c r="B26" s="70">
        <v>44978</v>
      </c>
      <c r="C26" s="72" t="s">
        <v>4</v>
      </c>
      <c r="D26" s="50"/>
      <c r="E26" s="60">
        <f t="shared" si="0"/>
        <v>0</v>
      </c>
      <c r="F26" s="50"/>
      <c r="G26" s="60">
        <f t="shared" si="1"/>
        <v>0</v>
      </c>
      <c r="H26" s="60">
        <f t="shared" si="2"/>
        <v>0</v>
      </c>
      <c r="I26" s="61" t="str">
        <f t="shared" ref="I26:I29" si="12">IF(Q26="",IF(AND(N26&lt;=10,N26&gt;=0,Q26="",M26&gt;=K26),"Eingabe zulässig","Eingabe unzulässig"),"Eingabe zulässig")</f>
        <v>Eingabe zulässig</v>
      </c>
      <c r="J26" s="62" t="str">
        <f t="shared" si="4"/>
        <v>30 Minuten</v>
      </c>
      <c r="K26" s="63">
        <f t="shared" si="5"/>
        <v>0.5</v>
      </c>
      <c r="L26" s="50"/>
      <c r="M26" s="60">
        <f t="shared" si="6"/>
        <v>0</v>
      </c>
      <c r="N26" s="60">
        <f t="shared" si="7"/>
        <v>8</v>
      </c>
      <c r="O26" s="60">
        <f t="shared" si="8"/>
        <v>8</v>
      </c>
      <c r="P26" s="60">
        <f t="shared" si="9"/>
        <v>0</v>
      </c>
      <c r="Q26" s="52" t="s">
        <v>17</v>
      </c>
    </row>
    <row r="27" spans="2:17" x14ac:dyDescent="0.3">
      <c r="B27" s="70">
        <v>44979</v>
      </c>
      <c r="C27" s="72" t="s">
        <v>5</v>
      </c>
      <c r="D27" s="50"/>
      <c r="E27" s="60">
        <f t="shared" si="0"/>
        <v>0</v>
      </c>
      <c r="F27" s="50"/>
      <c r="G27" s="60">
        <f t="shared" si="1"/>
        <v>0</v>
      </c>
      <c r="H27" s="60">
        <f t="shared" si="2"/>
        <v>0</v>
      </c>
      <c r="I27" s="61" t="str">
        <f t="shared" si="12"/>
        <v>Eingabe zulässig</v>
      </c>
      <c r="J27" s="62" t="str">
        <f t="shared" si="4"/>
        <v>30 Minuten</v>
      </c>
      <c r="K27" s="63">
        <f t="shared" si="5"/>
        <v>0.5</v>
      </c>
      <c r="L27" s="50"/>
      <c r="M27" s="60">
        <f t="shared" si="6"/>
        <v>0</v>
      </c>
      <c r="N27" s="60">
        <f t="shared" si="7"/>
        <v>8</v>
      </c>
      <c r="O27" s="60">
        <f t="shared" si="8"/>
        <v>8</v>
      </c>
      <c r="P27" s="60">
        <f t="shared" si="9"/>
        <v>0</v>
      </c>
      <c r="Q27" s="52" t="s">
        <v>17</v>
      </c>
    </row>
    <row r="28" spans="2:17" x14ac:dyDescent="0.3">
      <c r="B28" s="70">
        <v>44980</v>
      </c>
      <c r="C28" s="72" t="s">
        <v>6</v>
      </c>
      <c r="D28" s="49"/>
      <c r="E28" s="60">
        <f t="shared" si="0"/>
        <v>0</v>
      </c>
      <c r="F28" s="49"/>
      <c r="G28" s="60">
        <f t="shared" si="1"/>
        <v>0</v>
      </c>
      <c r="H28" s="60">
        <f t="shared" si="2"/>
        <v>0</v>
      </c>
      <c r="I28" s="61" t="str">
        <f t="shared" si="12"/>
        <v>Eingabe zulässig</v>
      </c>
      <c r="J28" s="62" t="str">
        <f t="shared" si="4"/>
        <v>30 Minuten</v>
      </c>
      <c r="K28" s="63">
        <f t="shared" si="5"/>
        <v>0.5</v>
      </c>
      <c r="L28" s="49"/>
      <c r="M28" s="60">
        <f t="shared" si="6"/>
        <v>0</v>
      </c>
      <c r="N28" s="60">
        <f t="shared" si="7"/>
        <v>8</v>
      </c>
      <c r="O28" s="60">
        <f t="shared" si="8"/>
        <v>8</v>
      </c>
      <c r="P28" s="60">
        <f t="shared" si="9"/>
        <v>0</v>
      </c>
      <c r="Q28" s="52" t="s">
        <v>17</v>
      </c>
    </row>
    <row r="29" spans="2:17" ht="15" thickBot="1" x14ac:dyDescent="0.35">
      <c r="B29" s="70">
        <v>44981</v>
      </c>
      <c r="C29" s="72" t="s">
        <v>7</v>
      </c>
      <c r="D29" s="49"/>
      <c r="E29" s="60">
        <f t="shared" si="0"/>
        <v>0</v>
      </c>
      <c r="F29" s="49"/>
      <c r="G29" s="60">
        <f t="shared" si="1"/>
        <v>0</v>
      </c>
      <c r="H29" s="60">
        <f t="shared" si="2"/>
        <v>0</v>
      </c>
      <c r="I29" s="61" t="str">
        <f t="shared" si="12"/>
        <v>Eingabe zulässig</v>
      </c>
      <c r="J29" s="62" t="str">
        <f t="shared" si="4"/>
        <v>30 Minuten</v>
      </c>
      <c r="K29" s="63">
        <f t="shared" si="5"/>
        <v>0.5</v>
      </c>
      <c r="L29" s="49"/>
      <c r="M29" s="60">
        <f t="shared" si="6"/>
        <v>0</v>
      </c>
      <c r="N29" s="60">
        <f t="shared" si="7"/>
        <v>8</v>
      </c>
      <c r="O29" s="60">
        <f t="shared" si="8"/>
        <v>8</v>
      </c>
      <c r="P29" s="60">
        <f t="shared" si="9"/>
        <v>0</v>
      </c>
      <c r="Q29" s="52" t="s">
        <v>17</v>
      </c>
    </row>
    <row r="30" spans="2:17" x14ac:dyDescent="0.3">
      <c r="B30" s="9">
        <v>44982</v>
      </c>
      <c r="C30" s="10" t="s">
        <v>8</v>
      </c>
      <c r="D30" s="79"/>
      <c r="E30" s="39"/>
      <c r="F30" s="79"/>
      <c r="G30" s="39"/>
      <c r="H30" s="39"/>
      <c r="I30" s="29"/>
      <c r="J30" s="36"/>
      <c r="K30" s="56"/>
      <c r="L30" s="79"/>
      <c r="M30" s="39"/>
      <c r="N30" s="39"/>
      <c r="O30" s="39"/>
      <c r="P30" s="39"/>
      <c r="Q30" s="11"/>
    </row>
    <row r="31" spans="2:17" ht="15" thickBot="1" x14ac:dyDescent="0.35">
      <c r="B31" s="12">
        <v>44983</v>
      </c>
      <c r="C31" s="13" t="s">
        <v>2</v>
      </c>
      <c r="D31" s="51"/>
      <c r="E31" s="40"/>
      <c r="F31" s="51"/>
      <c r="G31" s="40"/>
      <c r="H31" s="40"/>
      <c r="I31" s="30"/>
      <c r="J31" s="37"/>
      <c r="K31" s="57"/>
      <c r="L31" s="51"/>
      <c r="M31" s="40"/>
      <c r="N31" s="40"/>
      <c r="O31" s="40"/>
      <c r="P31" s="40"/>
      <c r="Q31" s="14"/>
    </row>
    <row r="32" spans="2:17" x14ac:dyDescent="0.3">
      <c r="B32" s="70">
        <v>44984</v>
      </c>
      <c r="C32" s="72" t="s">
        <v>3</v>
      </c>
      <c r="D32" s="49">
        <v>0.33333333333333331</v>
      </c>
      <c r="E32" s="60">
        <f t="shared" si="0"/>
        <v>8</v>
      </c>
      <c r="F32" s="49">
        <v>0.70833333333333337</v>
      </c>
      <c r="G32" s="60">
        <f t="shared" si="1"/>
        <v>17</v>
      </c>
      <c r="H32" s="60">
        <f t="shared" si="2"/>
        <v>9</v>
      </c>
      <c r="I32" s="61" t="str">
        <f>IF(Q32="",IF(AND(N32&lt;=10,N32&gt;=0,Q32="",M32&gt;=K32),"Eingabe zulässig","Eingabe unzulässig"),"Eingabe zulässig")</f>
        <v>Eingabe zulässig</v>
      </c>
      <c r="J32" s="62" t="str">
        <f t="shared" si="4"/>
        <v>45 Minuten</v>
      </c>
      <c r="K32" s="63">
        <f t="shared" si="5"/>
        <v>0.75</v>
      </c>
      <c r="L32" s="49">
        <v>3.125E-2</v>
      </c>
      <c r="M32" s="60">
        <f t="shared" si="6"/>
        <v>0.75</v>
      </c>
      <c r="N32" s="60">
        <f t="shared" si="7"/>
        <v>8.25</v>
      </c>
      <c r="O32" s="60">
        <f t="shared" si="8"/>
        <v>8</v>
      </c>
      <c r="P32" s="60">
        <f t="shared" si="9"/>
        <v>0.25</v>
      </c>
      <c r="Q32" s="52"/>
    </row>
    <row r="33" spans="2:17" ht="15" thickBot="1" x14ac:dyDescent="0.35">
      <c r="B33" s="71">
        <v>44985</v>
      </c>
      <c r="C33" s="73" t="s">
        <v>4</v>
      </c>
      <c r="D33" s="59">
        <v>0.33333333333333331</v>
      </c>
      <c r="E33" s="64">
        <f t="shared" si="0"/>
        <v>8</v>
      </c>
      <c r="F33" s="59">
        <v>0.6875</v>
      </c>
      <c r="G33" s="64">
        <f t="shared" si="1"/>
        <v>16.5</v>
      </c>
      <c r="H33" s="64">
        <f t="shared" si="2"/>
        <v>8.5</v>
      </c>
      <c r="I33" s="65" t="str">
        <f>IF(Q33="",IF(AND(N33&lt;=10,N33&gt;=0,Q33="",M33&gt;=K33),"Eingabe zulässig","Eingabe unzulässig"),"Eingabe zulässig")</f>
        <v>Eingabe zulässig</v>
      </c>
      <c r="J33" s="66" t="str">
        <f t="shared" si="4"/>
        <v>45 Minuten</v>
      </c>
      <c r="K33" s="67">
        <f t="shared" si="5"/>
        <v>0.75</v>
      </c>
      <c r="L33" s="59">
        <v>4.1666666666666664E-2</v>
      </c>
      <c r="M33" s="64">
        <f t="shared" si="6"/>
        <v>1</v>
      </c>
      <c r="N33" s="64">
        <f t="shared" si="7"/>
        <v>7.5</v>
      </c>
      <c r="O33" s="64">
        <f t="shared" si="8"/>
        <v>8</v>
      </c>
      <c r="P33" s="64">
        <f t="shared" si="9"/>
        <v>-0.5</v>
      </c>
      <c r="Q33" s="53"/>
    </row>
    <row r="34" spans="2:17" ht="15" thickBot="1" x14ac:dyDescent="0.35"/>
    <row r="35" spans="2:17" ht="15" thickBot="1" x14ac:dyDescent="0.35">
      <c r="B35" s="15" t="s">
        <v>13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2">
        <f>SUM(P7:P33)</f>
        <v>-2.25</v>
      </c>
      <c r="Q35" s="17"/>
    </row>
    <row r="36" spans="2:17" ht="15" thickBot="1" x14ac:dyDescent="0.35"/>
    <row r="37" spans="2:17" x14ac:dyDescent="0.3">
      <c r="B37" s="18" t="s">
        <v>28</v>
      </c>
      <c r="C37" s="20">
        <f>'Januar 2023'!C41</f>
        <v>0.33333333333333393</v>
      </c>
    </row>
    <row r="38" spans="2:17" ht="15" thickBot="1" x14ac:dyDescent="0.35">
      <c r="B38" s="19" t="s">
        <v>29</v>
      </c>
      <c r="C38" s="21">
        <f>C37+P35</f>
        <v>-1.9166666666666661</v>
      </c>
    </row>
    <row r="39" spans="2:17" ht="15" thickBot="1" x14ac:dyDescent="0.35"/>
    <row r="40" spans="2:17" x14ac:dyDescent="0.3">
      <c r="B40" s="18" t="s">
        <v>30</v>
      </c>
      <c r="C40" s="46">
        <f>COUNTIF(Q6:Q33,"Krankheit")</f>
        <v>0</v>
      </c>
      <c r="E40" s="18" t="s">
        <v>40</v>
      </c>
      <c r="F40" s="46">
        <f>'Januar 2023'!F45</f>
        <v>22</v>
      </c>
    </row>
    <row r="41" spans="2:17" x14ac:dyDescent="0.3">
      <c r="B41" s="23" t="s">
        <v>31</v>
      </c>
      <c r="C41" s="47">
        <f>COUNTIF(Q6:Q33,"Urlaub")</f>
        <v>5</v>
      </c>
      <c r="E41" s="23" t="s">
        <v>36</v>
      </c>
      <c r="F41" s="47">
        <f>C41</f>
        <v>5</v>
      </c>
    </row>
    <row r="42" spans="2:17" ht="15" thickBot="1" x14ac:dyDescent="0.35">
      <c r="B42" s="19" t="s">
        <v>32</v>
      </c>
      <c r="C42" s="48">
        <f>COUNTIF(Q6:Q33,"Feiertag")</f>
        <v>0</v>
      </c>
      <c r="E42" s="19" t="s">
        <v>37</v>
      </c>
      <c r="F42" s="48">
        <f>F40-F41</f>
        <v>17</v>
      </c>
    </row>
  </sheetData>
  <mergeCells count="1">
    <mergeCell ref="C2:D2"/>
  </mergeCells>
  <conditionalFormatting sqref="I6:I33">
    <cfRule type="containsText" dxfId="3" priority="2" operator="containsText" text="Eingabe unzulässig">
      <formula>NOT(ISERROR(SEARCH("Eingabe unzulässig",I6)))</formula>
    </cfRule>
  </conditionalFormatting>
  <conditionalFormatting sqref="C38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Dropdowns!$B$3:$B$5</xm:f>
          </x14:formula1>
          <xm:sqref>Q6:Q33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zoomScaleNormal="100" workbookViewId="0">
      <selection activeCell="G11" sqref="G11"/>
    </sheetView>
  </sheetViews>
  <sheetFormatPr baseColWidth="10" defaultColWidth="9.109375" defaultRowHeight="14.4" x14ac:dyDescent="0.3"/>
  <cols>
    <col min="1" max="1" width="4.44140625" customWidth="1"/>
    <col min="2" max="2" width="11.6640625" customWidth="1"/>
    <col min="3" max="3" width="11.21875" customWidth="1"/>
    <col min="4" max="4" width="7.5546875" customWidth="1"/>
    <col min="5" max="5" width="12" customWidth="1"/>
    <col min="6" max="6" width="7.77734375" customWidth="1"/>
    <col min="7" max="7" width="12.21875" customWidth="1"/>
    <col min="8" max="8" width="10" customWidth="1"/>
    <col min="9" max="9" width="17.5546875" customWidth="1"/>
    <col min="10" max="11" width="14.33203125" customWidth="1"/>
    <col min="12" max="12" width="17.88671875" customWidth="1"/>
    <col min="13" max="13" width="12.44140625" customWidth="1"/>
    <col min="14" max="14" width="6.88671875" customWidth="1"/>
    <col min="15" max="15" width="7.21875" customWidth="1"/>
    <col min="16" max="16" width="8.33203125" customWidth="1"/>
    <col min="17" max="17" width="14.109375" customWidth="1"/>
    <col min="18" max="18" width="4.44140625" customWidth="1"/>
    <col min="22" max="22" width="40.5546875" customWidth="1"/>
  </cols>
  <sheetData>
    <row r="1" spans="2:17" ht="15" thickBot="1" x14ac:dyDescent="0.35"/>
    <row r="2" spans="2:17" ht="15" thickBot="1" x14ac:dyDescent="0.35">
      <c r="B2" s="15" t="s">
        <v>35</v>
      </c>
      <c r="C2" s="43" t="str">
        <f>Hilfstabellen!C2</f>
        <v>Jan Brockhorst</v>
      </c>
      <c r="D2" s="44"/>
    </row>
    <row r="3" spans="2:17" ht="15" thickBot="1" x14ac:dyDescent="0.35">
      <c r="B3" s="15" t="s">
        <v>15</v>
      </c>
      <c r="C3" s="24">
        <v>1</v>
      </c>
      <c r="D3" s="25">
        <f>8*C3</f>
        <v>8</v>
      </c>
    </row>
    <row r="4" spans="2:17" ht="15" thickBot="1" x14ac:dyDescent="0.35"/>
    <row r="5" spans="2:17" ht="15" thickBot="1" x14ac:dyDescent="0.35">
      <c r="B5" s="69" t="s">
        <v>0</v>
      </c>
      <c r="C5" s="69" t="s">
        <v>1</v>
      </c>
      <c r="D5" s="69" t="s">
        <v>9</v>
      </c>
      <c r="E5" s="69" t="s">
        <v>25</v>
      </c>
      <c r="F5" s="69" t="s">
        <v>10</v>
      </c>
      <c r="G5" s="69" t="s">
        <v>25</v>
      </c>
      <c r="H5" s="69" t="s">
        <v>27</v>
      </c>
      <c r="I5" s="69" t="s">
        <v>26</v>
      </c>
      <c r="J5" s="69" t="s">
        <v>23</v>
      </c>
      <c r="K5" s="69" t="s">
        <v>25</v>
      </c>
      <c r="L5" s="69" t="s">
        <v>24</v>
      </c>
      <c r="M5" s="69" t="s">
        <v>25</v>
      </c>
      <c r="N5" s="69" t="s">
        <v>11</v>
      </c>
      <c r="O5" s="69" t="s">
        <v>12</v>
      </c>
      <c r="P5" s="69" t="s">
        <v>13</v>
      </c>
      <c r="Q5" s="68" t="s">
        <v>14</v>
      </c>
    </row>
    <row r="6" spans="2:17" x14ac:dyDescent="0.3">
      <c r="B6" s="70">
        <v>44986</v>
      </c>
      <c r="C6" s="72" t="s">
        <v>5</v>
      </c>
      <c r="D6" s="77">
        <v>0.25</v>
      </c>
      <c r="E6" s="60">
        <f>D6*24</f>
        <v>6</v>
      </c>
      <c r="F6" s="77">
        <v>0.60416666666666663</v>
      </c>
      <c r="G6" s="60">
        <f>F6*24</f>
        <v>14.5</v>
      </c>
      <c r="H6" s="60">
        <f>G6-E6</f>
        <v>8.5</v>
      </c>
      <c r="I6" s="61" t="str">
        <f>IF(Q6="",IF(AND(N6&lt;=10,N6&gt;=0,Q6="",M6&gt;=K6),"Eingabe zulässig","Eingabe unzulässig"),"Eingabe zulässig")</f>
        <v>Eingabe zulässig</v>
      </c>
      <c r="J6" s="62" t="str">
        <f>IF(G6-E6&gt;8,"45 Minuten","30 Minuten")</f>
        <v>45 Minuten</v>
      </c>
      <c r="K6" s="63">
        <f>IF(J6="30 Minuten",0.5,0.75)</f>
        <v>0.75</v>
      </c>
      <c r="L6" s="49">
        <v>3.125E-2</v>
      </c>
      <c r="M6" s="60">
        <f>L6*24</f>
        <v>0.75</v>
      </c>
      <c r="N6" s="60">
        <f>IF(OR(Q6="Krankheit",Q6="Urlaub"),8,G6-E6-M6)</f>
        <v>7.75</v>
      </c>
      <c r="O6" s="60">
        <f>IF(Q6="Feiertag",0,$D$3)</f>
        <v>8</v>
      </c>
      <c r="P6" s="60">
        <f>N6-O6</f>
        <v>-0.25</v>
      </c>
      <c r="Q6" s="52"/>
    </row>
    <row r="7" spans="2:17" x14ac:dyDescent="0.3">
      <c r="B7" s="70">
        <v>44987</v>
      </c>
      <c r="C7" s="72" t="s">
        <v>6</v>
      </c>
      <c r="D7" s="49"/>
      <c r="E7" s="60">
        <f t="shared" ref="E7:E36" si="0">D7*24</f>
        <v>0</v>
      </c>
      <c r="F7" s="49"/>
      <c r="G7" s="60">
        <f t="shared" ref="G7:G36" si="1">F7*24</f>
        <v>0</v>
      </c>
      <c r="H7" s="60">
        <f t="shared" ref="H7:H36" si="2">G7-E7</f>
        <v>0</v>
      </c>
      <c r="I7" s="61" t="str">
        <f t="shared" ref="I7:I8" si="3">IF(Q7="",IF(AND(N7&lt;=10,N7&gt;=0,Q7="",M7&gt;=K7),"Eingabe zulässig","Eingabe unzulässig"),"Eingabe zulässig")</f>
        <v>Eingabe unzulässig</v>
      </c>
      <c r="J7" s="62" t="str">
        <f t="shared" ref="J7:J33" si="4">IF(G7-E7&gt;8,"45 Minuten","30 Minuten")</f>
        <v>30 Minuten</v>
      </c>
      <c r="K7" s="63">
        <f t="shared" ref="K7:K36" si="5">IF(J7="30 Minuten",0.5,0.75)</f>
        <v>0.5</v>
      </c>
      <c r="L7" s="49"/>
      <c r="M7" s="60">
        <f t="shared" ref="M7:M36" si="6">L7*24</f>
        <v>0</v>
      </c>
      <c r="N7" s="60">
        <f t="shared" ref="N7:N33" si="7">IF(OR(Q7="Krankheit",Q7="Urlaub"),8,G7-E7-M7)</f>
        <v>0</v>
      </c>
      <c r="O7" s="60">
        <f t="shared" ref="O7:O33" si="8">IF(Q7="Feiertag",0,$D$3)</f>
        <v>8</v>
      </c>
      <c r="P7" s="60">
        <f t="shared" ref="P7:P33" si="9">N7-O7</f>
        <v>-8</v>
      </c>
      <c r="Q7" s="52"/>
    </row>
    <row r="8" spans="2:17" ht="15" thickBot="1" x14ac:dyDescent="0.35">
      <c r="B8" s="70">
        <v>44988</v>
      </c>
      <c r="C8" s="72" t="s">
        <v>7</v>
      </c>
      <c r="D8" s="49"/>
      <c r="E8" s="60">
        <f t="shared" si="0"/>
        <v>0</v>
      </c>
      <c r="F8" s="49"/>
      <c r="G8" s="60">
        <f t="shared" si="1"/>
        <v>0</v>
      </c>
      <c r="H8" s="60">
        <f t="shared" si="2"/>
        <v>0</v>
      </c>
      <c r="I8" s="61" t="str">
        <f t="shared" si="3"/>
        <v>Eingabe unzulässig</v>
      </c>
      <c r="J8" s="62" t="str">
        <f t="shared" si="4"/>
        <v>30 Minuten</v>
      </c>
      <c r="K8" s="63">
        <f t="shared" si="5"/>
        <v>0.5</v>
      </c>
      <c r="L8" s="49"/>
      <c r="M8" s="60">
        <f t="shared" si="6"/>
        <v>0</v>
      </c>
      <c r="N8" s="60">
        <f t="shared" si="7"/>
        <v>0</v>
      </c>
      <c r="O8" s="60">
        <f t="shared" si="8"/>
        <v>8</v>
      </c>
      <c r="P8" s="60">
        <f t="shared" si="9"/>
        <v>-8</v>
      </c>
      <c r="Q8" s="52"/>
    </row>
    <row r="9" spans="2:17" x14ac:dyDescent="0.3">
      <c r="B9" s="76">
        <v>44989</v>
      </c>
      <c r="C9" s="10" t="s">
        <v>8</v>
      </c>
      <c r="D9" s="74"/>
      <c r="E9" s="39"/>
      <c r="F9" s="74"/>
      <c r="G9" s="39"/>
      <c r="H9" s="39"/>
      <c r="I9" s="29"/>
      <c r="J9" s="36"/>
      <c r="K9" s="56"/>
      <c r="L9" s="74"/>
      <c r="M9" s="39"/>
      <c r="N9" s="39"/>
      <c r="O9" s="39"/>
      <c r="P9" s="39"/>
      <c r="Q9" s="11"/>
    </row>
    <row r="10" spans="2:17" ht="15" thickBot="1" x14ac:dyDescent="0.35">
      <c r="B10" s="71">
        <v>44990</v>
      </c>
      <c r="C10" s="13" t="s">
        <v>2</v>
      </c>
      <c r="D10" s="75"/>
      <c r="E10" s="40"/>
      <c r="F10" s="75"/>
      <c r="G10" s="40"/>
      <c r="H10" s="40"/>
      <c r="I10" s="30"/>
      <c r="J10" s="37"/>
      <c r="K10" s="57"/>
      <c r="L10" s="75"/>
      <c r="M10" s="40"/>
      <c r="N10" s="40"/>
      <c r="O10" s="40"/>
      <c r="P10" s="40"/>
      <c r="Q10" s="14"/>
    </row>
    <row r="11" spans="2:17" x14ac:dyDescent="0.3">
      <c r="B11" s="70">
        <v>44991</v>
      </c>
      <c r="C11" s="72" t="s">
        <v>3</v>
      </c>
      <c r="D11" s="49"/>
      <c r="E11" s="60">
        <f t="shared" si="0"/>
        <v>0</v>
      </c>
      <c r="F11" s="50"/>
      <c r="G11" s="60">
        <f t="shared" si="1"/>
        <v>0</v>
      </c>
      <c r="H11" s="60">
        <f t="shared" si="2"/>
        <v>0</v>
      </c>
      <c r="I11" s="61" t="str">
        <f>IF(Q11="",IF(AND(N11&lt;=10,N11&gt;=0,Q11="",M11&gt;=K11),"Eingabe zulässig","Eingabe unzulässig"),"Eingabe zulässig")</f>
        <v>Eingabe unzulässig</v>
      </c>
      <c r="J11" s="62" t="str">
        <f t="shared" si="4"/>
        <v>30 Minuten</v>
      </c>
      <c r="K11" s="63">
        <f t="shared" si="5"/>
        <v>0.5</v>
      </c>
      <c r="L11" s="49"/>
      <c r="M11" s="60">
        <f t="shared" si="6"/>
        <v>0</v>
      </c>
      <c r="N11" s="60">
        <f t="shared" si="7"/>
        <v>0</v>
      </c>
      <c r="O11" s="60">
        <f t="shared" si="8"/>
        <v>8</v>
      </c>
      <c r="P11" s="60">
        <f t="shared" si="9"/>
        <v>-8</v>
      </c>
      <c r="Q11" s="52"/>
    </row>
    <row r="12" spans="2:17" x14ac:dyDescent="0.3">
      <c r="B12" s="70">
        <v>44992</v>
      </c>
      <c r="C12" s="72" t="s">
        <v>4</v>
      </c>
      <c r="D12" s="50"/>
      <c r="E12" s="60">
        <f t="shared" si="0"/>
        <v>0</v>
      </c>
      <c r="F12" s="50"/>
      <c r="G12" s="60">
        <f t="shared" si="1"/>
        <v>0</v>
      </c>
      <c r="H12" s="60">
        <f t="shared" si="2"/>
        <v>0</v>
      </c>
      <c r="I12" s="61" t="str">
        <f t="shared" ref="I12:I15" si="10">IF(Q12="",IF(AND(N12&lt;=10,N12&gt;=0,Q12="",M12&gt;=K12),"Eingabe zulässig","Eingabe unzulässig"),"Eingabe zulässig")</f>
        <v>Eingabe unzulässig</v>
      </c>
      <c r="J12" s="62" t="str">
        <f t="shared" si="4"/>
        <v>30 Minuten</v>
      </c>
      <c r="K12" s="63">
        <f t="shared" si="5"/>
        <v>0.5</v>
      </c>
      <c r="L12" s="50"/>
      <c r="M12" s="60">
        <f t="shared" si="6"/>
        <v>0</v>
      </c>
      <c r="N12" s="60">
        <f t="shared" si="7"/>
        <v>0</v>
      </c>
      <c r="O12" s="60">
        <f t="shared" si="8"/>
        <v>8</v>
      </c>
      <c r="P12" s="60">
        <f t="shared" si="9"/>
        <v>-8</v>
      </c>
      <c r="Q12" s="52"/>
    </row>
    <row r="13" spans="2:17" x14ac:dyDescent="0.3">
      <c r="B13" s="70">
        <v>44993</v>
      </c>
      <c r="C13" s="72" t="s">
        <v>5</v>
      </c>
      <c r="D13" s="50"/>
      <c r="E13" s="60">
        <f t="shared" si="0"/>
        <v>0</v>
      </c>
      <c r="F13" s="50"/>
      <c r="G13" s="60">
        <f t="shared" si="1"/>
        <v>0</v>
      </c>
      <c r="H13" s="60">
        <f t="shared" si="2"/>
        <v>0</v>
      </c>
      <c r="I13" s="61" t="str">
        <f t="shared" si="10"/>
        <v>Eingabe unzulässig</v>
      </c>
      <c r="J13" s="62" t="str">
        <f t="shared" si="4"/>
        <v>30 Minuten</v>
      </c>
      <c r="K13" s="63">
        <f t="shared" si="5"/>
        <v>0.5</v>
      </c>
      <c r="L13" s="50"/>
      <c r="M13" s="60">
        <f t="shared" si="6"/>
        <v>0</v>
      </c>
      <c r="N13" s="60">
        <f t="shared" si="7"/>
        <v>0</v>
      </c>
      <c r="O13" s="60">
        <f t="shared" si="8"/>
        <v>8</v>
      </c>
      <c r="P13" s="60">
        <f t="shared" si="9"/>
        <v>-8</v>
      </c>
      <c r="Q13" s="52"/>
    </row>
    <row r="14" spans="2:17" x14ac:dyDescent="0.3">
      <c r="B14" s="70">
        <v>44994</v>
      </c>
      <c r="C14" s="72" t="s">
        <v>6</v>
      </c>
      <c r="D14" s="49"/>
      <c r="E14" s="60">
        <f t="shared" si="0"/>
        <v>0</v>
      </c>
      <c r="F14" s="49"/>
      <c r="G14" s="60">
        <f t="shared" si="1"/>
        <v>0</v>
      </c>
      <c r="H14" s="60">
        <f t="shared" si="2"/>
        <v>0</v>
      </c>
      <c r="I14" s="61" t="str">
        <f t="shared" si="10"/>
        <v>Eingabe unzulässig</v>
      </c>
      <c r="J14" s="62" t="str">
        <f t="shared" si="4"/>
        <v>30 Minuten</v>
      </c>
      <c r="K14" s="63">
        <f t="shared" si="5"/>
        <v>0.5</v>
      </c>
      <c r="L14" s="49"/>
      <c r="M14" s="60">
        <f t="shared" si="6"/>
        <v>0</v>
      </c>
      <c r="N14" s="60">
        <f t="shared" si="7"/>
        <v>0</v>
      </c>
      <c r="O14" s="60">
        <f t="shared" si="8"/>
        <v>8</v>
      </c>
      <c r="P14" s="60">
        <f t="shared" si="9"/>
        <v>-8</v>
      </c>
      <c r="Q14" s="52"/>
    </row>
    <row r="15" spans="2:17" ht="15" thickBot="1" x14ac:dyDescent="0.35">
      <c r="B15" s="70">
        <v>44995</v>
      </c>
      <c r="C15" s="72" t="s">
        <v>7</v>
      </c>
      <c r="D15" s="50"/>
      <c r="E15" s="60">
        <f t="shared" si="0"/>
        <v>0</v>
      </c>
      <c r="F15" s="50"/>
      <c r="G15" s="60">
        <f t="shared" si="1"/>
        <v>0</v>
      </c>
      <c r="H15" s="60">
        <f t="shared" si="2"/>
        <v>0</v>
      </c>
      <c r="I15" s="61" t="str">
        <f t="shared" si="10"/>
        <v>Eingabe unzulässig</v>
      </c>
      <c r="J15" s="62" t="str">
        <f t="shared" si="4"/>
        <v>30 Minuten</v>
      </c>
      <c r="K15" s="63">
        <f t="shared" si="5"/>
        <v>0.5</v>
      </c>
      <c r="L15" s="50"/>
      <c r="M15" s="60">
        <f t="shared" si="6"/>
        <v>0</v>
      </c>
      <c r="N15" s="60">
        <f t="shared" si="7"/>
        <v>0</v>
      </c>
      <c r="O15" s="60">
        <f t="shared" si="8"/>
        <v>8</v>
      </c>
      <c r="P15" s="60">
        <f t="shared" si="9"/>
        <v>-8</v>
      </c>
      <c r="Q15" s="52"/>
    </row>
    <row r="16" spans="2:17" x14ac:dyDescent="0.3">
      <c r="B16" s="76">
        <v>44996</v>
      </c>
      <c r="C16" s="10" t="s">
        <v>8</v>
      </c>
      <c r="D16" s="27"/>
      <c r="E16" s="39"/>
      <c r="F16" s="27"/>
      <c r="G16" s="39"/>
      <c r="H16" s="39"/>
      <c r="I16" s="29"/>
      <c r="J16" s="36"/>
      <c r="K16" s="56"/>
      <c r="L16" s="27"/>
      <c r="M16" s="39"/>
      <c r="N16" s="39"/>
      <c r="O16" s="39"/>
      <c r="P16" s="39"/>
      <c r="Q16" s="11"/>
    </row>
    <row r="17" spans="2:17" ht="15" thickBot="1" x14ac:dyDescent="0.35">
      <c r="B17" s="71">
        <v>44997</v>
      </c>
      <c r="C17" s="13" t="s">
        <v>2</v>
      </c>
      <c r="D17" s="75"/>
      <c r="E17" s="40"/>
      <c r="F17" s="75"/>
      <c r="G17" s="40"/>
      <c r="H17" s="40"/>
      <c r="I17" s="30"/>
      <c r="J17" s="37"/>
      <c r="K17" s="57"/>
      <c r="L17" s="75"/>
      <c r="M17" s="40"/>
      <c r="N17" s="40"/>
      <c r="O17" s="40"/>
      <c r="P17" s="40"/>
      <c r="Q17" s="14"/>
    </row>
    <row r="18" spans="2:17" x14ac:dyDescent="0.3">
      <c r="B18" s="70">
        <v>44998</v>
      </c>
      <c r="C18" s="72" t="s">
        <v>3</v>
      </c>
      <c r="D18" s="49"/>
      <c r="E18" s="60">
        <f t="shared" si="0"/>
        <v>0</v>
      </c>
      <c r="F18" s="49"/>
      <c r="G18" s="60">
        <f t="shared" si="1"/>
        <v>0</v>
      </c>
      <c r="H18" s="60">
        <f t="shared" si="2"/>
        <v>0</v>
      </c>
      <c r="I18" s="61" t="str">
        <f>IF(Q18="",IF(AND(N18&lt;=10,N18&gt;=0,Q18="",M18&gt;=K18),"Eingabe zulässig","Eingabe unzulässig"),"Eingabe zulässig")</f>
        <v>Eingabe unzulässig</v>
      </c>
      <c r="J18" s="62" t="str">
        <f t="shared" si="4"/>
        <v>30 Minuten</v>
      </c>
      <c r="K18" s="63">
        <f t="shared" si="5"/>
        <v>0.5</v>
      </c>
      <c r="L18" s="49"/>
      <c r="M18" s="60">
        <f t="shared" si="6"/>
        <v>0</v>
      </c>
      <c r="N18" s="60">
        <f t="shared" si="7"/>
        <v>0</v>
      </c>
      <c r="O18" s="60">
        <f t="shared" si="8"/>
        <v>8</v>
      </c>
      <c r="P18" s="60">
        <f t="shared" si="9"/>
        <v>-8</v>
      </c>
      <c r="Q18" s="52"/>
    </row>
    <row r="19" spans="2:17" x14ac:dyDescent="0.3">
      <c r="B19" s="70">
        <v>44999</v>
      </c>
      <c r="C19" s="72" t="s">
        <v>4</v>
      </c>
      <c r="D19" s="50"/>
      <c r="E19" s="60">
        <f t="shared" si="0"/>
        <v>0</v>
      </c>
      <c r="F19" s="50"/>
      <c r="G19" s="60">
        <f t="shared" si="1"/>
        <v>0</v>
      </c>
      <c r="H19" s="60">
        <f t="shared" si="2"/>
        <v>0</v>
      </c>
      <c r="I19" s="61" t="str">
        <f t="shared" ref="I19:I22" si="11">IF(Q19="",IF(AND(N19&lt;=10,N19&gt;=0,Q19="",M19&gt;=K19),"Eingabe zulässig","Eingabe unzulässig"),"Eingabe zulässig")</f>
        <v>Eingabe unzulässig</v>
      </c>
      <c r="J19" s="62" t="str">
        <f t="shared" si="4"/>
        <v>30 Minuten</v>
      </c>
      <c r="K19" s="63">
        <f t="shared" si="5"/>
        <v>0.5</v>
      </c>
      <c r="L19" s="50"/>
      <c r="M19" s="60">
        <f t="shared" si="6"/>
        <v>0</v>
      </c>
      <c r="N19" s="60">
        <f t="shared" si="7"/>
        <v>0</v>
      </c>
      <c r="O19" s="60">
        <f t="shared" si="8"/>
        <v>8</v>
      </c>
      <c r="P19" s="60">
        <f t="shared" si="9"/>
        <v>-8</v>
      </c>
      <c r="Q19" s="52"/>
    </row>
    <row r="20" spans="2:17" x14ac:dyDescent="0.3">
      <c r="B20" s="70">
        <v>45000</v>
      </c>
      <c r="C20" s="72" t="s">
        <v>5</v>
      </c>
      <c r="D20" s="50"/>
      <c r="E20" s="60">
        <f t="shared" si="0"/>
        <v>0</v>
      </c>
      <c r="F20" s="50"/>
      <c r="G20" s="60">
        <f t="shared" si="1"/>
        <v>0</v>
      </c>
      <c r="H20" s="60">
        <f t="shared" si="2"/>
        <v>0</v>
      </c>
      <c r="I20" s="61" t="str">
        <f t="shared" si="11"/>
        <v>Eingabe unzulässig</v>
      </c>
      <c r="J20" s="62" t="str">
        <f t="shared" si="4"/>
        <v>30 Minuten</v>
      </c>
      <c r="K20" s="63">
        <f t="shared" si="5"/>
        <v>0.5</v>
      </c>
      <c r="L20" s="50"/>
      <c r="M20" s="60">
        <f t="shared" si="6"/>
        <v>0</v>
      </c>
      <c r="N20" s="60">
        <f t="shared" si="7"/>
        <v>0</v>
      </c>
      <c r="O20" s="60">
        <f t="shared" si="8"/>
        <v>8</v>
      </c>
      <c r="P20" s="60">
        <f t="shared" si="9"/>
        <v>-8</v>
      </c>
      <c r="Q20" s="52"/>
    </row>
    <row r="21" spans="2:17" x14ac:dyDescent="0.3">
      <c r="B21" s="70">
        <v>45001</v>
      </c>
      <c r="C21" s="72" t="s">
        <v>6</v>
      </c>
      <c r="D21" s="49"/>
      <c r="E21" s="60">
        <f t="shared" si="0"/>
        <v>0</v>
      </c>
      <c r="F21" s="49"/>
      <c r="G21" s="60">
        <f t="shared" si="1"/>
        <v>0</v>
      </c>
      <c r="H21" s="60">
        <f t="shared" si="2"/>
        <v>0</v>
      </c>
      <c r="I21" s="61" t="str">
        <f t="shared" si="11"/>
        <v>Eingabe unzulässig</v>
      </c>
      <c r="J21" s="62" t="str">
        <f t="shared" si="4"/>
        <v>30 Minuten</v>
      </c>
      <c r="K21" s="63">
        <f t="shared" si="5"/>
        <v>0.5</v>
      </c>
      <c r="L21" s="49"/>
      <c r="M21" s="60">
        <f t="shared" si="6"/>
        <v>0</v>
      </c>
      <c r="N21" s="60">
        <f t="shared" si="7"/>
        <v>0</v>
      </c>
      <c r="O21" s="60">
        <f t="shared" si="8"/>
        <v>8</v>
      </c>
      <c r="P21" s="60">
        <f t="shared" si="9"/>
        <v>-8</v>
      </c>
      <c r="Q21" s="52"/>
    </row>
    <row r="22" spans="2:17" ht="15" thickBot="1" x14ac:dyDescent="0.35">
      <c r="B22" s="70">
        <v>45002</v>
      </c>
      <c r="C22" s="72" t="s">
        <v>7</v>
      </c>
      <c r="D22" s="49"/>
      <c r="E22" s="60">
        <f t="shared" si="0"/>
        <v>0</v>
      </c>
      <c r="F22" s="49"/>
      <c r="G22" s="60">
        <f t="shared" si="1"/>
        <v>0</v>
      </c>
      <c r="H22" s="60">
        <f t="shared" si="2"/>
        <v>0</v>
      </c>
      <c r="I22" s="61" t="str">
        <f t="shared" si="11"/>
        <v>Eingabe unzulässig</v>
      </c>
      <c r="J22" s="62" t="str">
        <f t="shared" si="4"/>
        <v>30 Minuten</v>
      </c>
      <c r="K22" s="63">
        <f t="shared" si="5"/>
        <v>0.5</v>
      </c>
      <c r="L22" s="49"/>
      <c r="M22" s="60">
        <f t="shared" si="6"/>
        <v>0</v>
      </c>
      <c r="N22" s="60">
        <f t="shared" si="7"/>
        <v>0</v>
      </c>
      <c r="O22" s="60">
        <f t="shared" si="8"/>
        <v>8</v>
      </c>
      <c r="P22" s="60">
        <f t="shared" si="9"/>
        <v>-8</v>
      </c>
      <c r="Q22" s="52"/>
    </row>
    <row r="23" spans="2:17" x14ac:dyDescent="0.3">
      <c r="B23" s="76">
        <v>45003</v>
      </c>
      <c r="C23" s="10" t="s">
        <v>8</v>
      </c>
      <c r="D23" s="74"/>
      <c r="E23" s="39"/>
      <c r="F23" s="74"/>
      <c r="G23" s="39"/>
      <c r="H23" s="39"/>
      <c r="I23" s="29"/>
      <c r="J23" s="36"/>
      <c r="K23" s="56"/>
      <c r="L23" s="74"/>
      <c r="M23" s="39"/>
      <c r="N23" s="39"/>
      <c r="O23" s="39"/>
      <c r="P23" s="39"/>
      <c r="Q23" s="11"/>
    </row>
    <row r="24" spans="2:17" ht="15" thickBot="1" x14ac:dyDescent="0.35">
      <c r="B24" s="71">
        <v>45004</v>
      </c>
      <c r="C24" s="13" t="s">
        <v>2</v>
      </c>
      <c r="D24" s="75"/>
      <c r="E24" s="40"/>
      <c r="F24" s="75"/>
      <c r="G24" s="40"/>
      <c r="H24" s="40"/>
      <c r="I24" s="30"/>
      <c r="J24" s="37"/>
      <c r="K24" s="57"/>
      <c r="L24" s="75"/>
      <c r="M24" s="40"/>
      <c r="N24" s="40"/>
      <c r="O24" s="40"/>
      <c r="P24" s="40"/>
      <c r="Q24" s="14"/>
    </row>
    <row r="25" spans="2:17" x14ac:dyDescent="0.3">
      <c r="B25" s="70">
        <v>45005</v>
      </c>
      <c r="C25" s="72" t="s">
        <v>3</v>
      </c>
      <c r="D25" s="49"/>
      <c r="E25" s="60">
        <f t="shared" si="0"/>
        <v>0</v>
      </c>
      <c r="F25" s="49"/>
      <c r="G25" s="60">
        <f t="shared" si="1"/>
        <v>0</v>
      </c>
      <c r="H25" s="60">
        <f t="shared" si="2"/>
        <v>0</v>
      </c>
      <c r="I25" s="61" t="str">
        <f>IF(Q25="",IF(AND(N25&lt;=10,N25&gt;=0,Q25="",M25&gt;=K25),"Eingabe zulässig","Eingabe unzulässig"),"Eingabe zulässig")</f>
        <v>Eingabe unzulässig</v>
      </c>
      <c r="J25" s="62" t="str">
        <f t="shared" si="4"/>
        <v>30 Minuten</v>
      </c>
      <c r="K25" s="63">
        <f t="shared" si="5"/>
        <v>0.5</v>
      </c>
      <c r="L25" s="49"/>
      <c r="M25" s="60">
        <f t="shared" si="6"/>
        <v>0</v>
      </c>
      <c r="N25" s="60">
        <f t="shared" si="7"/>
        <v>0</v>
      </c>
      <c r="O25" s="60">
        <f t="shared" si="8"/>
        <v>8</v>
      </c>
      <c r="P25" s="60">
        <f t="shared" si="9"/>
        <v>-8</v>
      </c>
      <c r="Q25" s="52"/>
    </row>
    <row r="26" spans="2:17" x14ac:dyDescent="0.3">
      <c r="B26" s="70">
        <v>45006</v>
      </c>
      <c r="C26" s="72" t="s">
        <v>4</v>
      </c>
      <c r="D26" s="50"/>
      <c r="E26" s="60">
        <f t="shared" si="0"/>
        <v>0</v>
      </c>
      <c r="F26" s="50"/>
      <c r="G26" s="60">
        <f t="shared" si="1"/>
        <v>0</v>
      </c>
      <c r="H26" s="60">
        <f t="shared" si="2"/>
        <v>0</v>
      </c>
      <c r="I26" s="61" t="str">
        <f t="shared" ref="I26:I29" si="12">IF(Q26="",IF(AND(N26&lt;=10,N26&gt;=0,Q26="",M26&gt;=K26),"Eingabe zulässig","Eingabe unzulässig"),"Eingabe zulässig")</f>
        <v>Eingabe unzulässig</v>
      </c>
      <c r="J26" s="62" t="str">
        <f t="shared" si="4"/>
        <v>30 Minuten</v>
      </c>
      <c r="K26" s="63">
        <f t="shared" si="5"/>
        <v>0.5</v>
      </c>
      <c r="L26" s="50"/>
      <c r="M26" s="60">
        <f t="shared" si="6"/>
        <v>0</v>
      </c>
      <c r="N26" s="60">
        <f t="shared" si="7"/>
        <v>0</v>
      </c>
      <c r="O26" s="60">
        <f t="shared" si="8"/>
        <v>8</v>
      </c>
      <c r="P26" s="60">
        <f t="shared" si="9"/>
        <v>-8</v>
      </c>
      <c r="Q26" s="52"/>
    </row>
    <row r="27" spans="2:17" x14ac:dyDescent="0.3">
      <c r="B27" s="70">
        <v>45007</v>
      </c>
      <c r="C27" s="72" t="s">
        <v>5</v>
      </c>
      <c r="D27" s="50"/>
      <c r="E27" s="60">
        <f t="shared" si="0"/>
        <v>0</v>
      </c>
      <c r="F27" s="50"/>
      <c r="G27" s="60">
        <f t="shared" si="1"/>
        <v>0</v>
      </c>
      <c r="H27" s="60">
        <f t="shared" si="2"/>
        <v>0</v>
      </c>
      <c r="I27" s="61" t="str">
        <f t="shared" si="12"/>
        <v>Eingabe unzulässig</v>
      </c>
      <c r="J27" s="62" t="str">
        <f t="shared" si="4"/>
        <v>30 Minuten</v>
      </c>
      <c r="K27" s="63">
        <f t="shared" si="5"/>
        <v>0.5</v>
      </c>
      <c r="L27" s="50"/>
      <c r="M27" s="60">
        <f t="shared" si="6"/>
        <v>0</v>
      </c>
      <c r="N27" s="60">
        <f t="shared" si="7"/>
        <v>0</v>
      </c>
      <c r="O27" s="60">
        <f t="shared" si="8"/>
        <v>8</v>
      </c>
      <c r="P27" s="60">
        <f t="shared" si="9"/>
        <v>-8</v>
      </c>
      <c r="Q27" s="52"/>
    </row>
    <row r="28" spans="2:17" x14ac:dyDescent="0.3">
      <c r="B28" s="70">
        <v>45008</v>
      </c>
      <c r="C28" s="72" t="s">
        <v>6</v>
      </c>
      <c r="D28" s="49"/>
      <c r="E28" s="60">
        <f t="shared" si="0"/>
        <v>0</v>
      </c>
      <c r="F28" s="49"/>
      <c r="G28" s="60">
        <f t="shared" si="1"/>
        <v>0</v>
      </c>
      <c r="H28" s="60">
        <f t="shared" si="2"/>
        <v>0</v>
      </c>
      <c r="I28" s="61" t="str">
        <f t="shared" si="12"/>
        <v>Eingabe unzulässig</v>
      </c>
      <c r="J28" s="62" t="str">
        <f t="shared" si="4"/>
        <v>30 Minuten</v>
      </c>
      <c r="K28" s="63">
        <f t="shared" si="5"/>
        <v>0.5</v>
      </c>
      <c r="L28" s="49"/>
      <c r="M28" s="60">
        <f t="shared" si="6"/>
        <v>0</v>
      </c>
      <c r="N28" s="60">
        <f t="shared" si="7"/>
        <v>0</v>
      </c>
      <c r="O28" s="60">
        <f t="shared" si="8"/>
        <v>8</v>
      </c>
      <c r="P28" s="60">
        <f t="shared" si="9"/>
        <v>-8</v>
      </c>
      <c r="Q28" s="52"/>
    </row>
    <row r="29" spans="2:17" ht="15" thickBot="1" x14ac:dyDescent="0.35">
      <c r="B29" s="70">
        <v>45009</v>
      </c>
      <c r="C29" s="72" t="s">
        <v>7</v>
      </c>
      <c r="D29" s="49"/>
      <c r="E29" s="60">
        <f t="shared" si="0"/>
        <v>0</v>
      </c>
      <c r="F29" s="49"/>
      <c r="G29" s="60">
        <f t="shared" si="1"/>
        <v>0</v>
      </c>
      <c r="H29" s="60">
        <f t="shared" si="2"/>
        <v>0</v>
      </c>
      <c r="I29" s="61" t="str">
        <f t="shared" si="12"/>
        <v>Eingabe unzulässig</v>
      </c>
      <c r="J29" s="62" t="str">
        <f t="shared" si="4"/>
        <v>30 Minuten</v>
      </c>
      <c r="K29" s="63">
        <f t="shared" si="5"/>
        <v>0.5</v>
      </c>
      <c r="L29" s="49"/>
      <c r="M29" s="60">
        <f t="shared" si="6"/>
        <v>0</v>
      </c>
      <c r="N29" s="60">
        <f t="shared" si="7"/>
        <v>0</v>
      </c>
      <c r="O29" s="60">
        <f t="shared" si="8"/>
        <v>8</v>
      </c>
      <c r="P29" s="60">
        <f t="shared" si="9"/>
        <v>-8</v>
      </c>
      <c r="Q29" s="52"/>
    </row>
    <row r="30" spans="2:17" x14ac:dyDescent="0.3">
      <c r="B30" s="76">
        <v>45010</v>
      </c>
      <c r="C30" s="10" t="s">
        <v>8</v>
      </c>
      <c r="D30" s="27"/>
      <c r="E30" s="39"/>
      <c r="F30" s="27"/>
      <c r="G30" s="39"/>
      <c r="H30" s="39"/>
      <c r="I30" s="29"/>
      <c r="J30" s="36"/>
      <c r="K30" s="56"/>
      <c r="L30" s="27"/>
      <c r="M30" s="39"/>
      <c r="N30" s="39"/>
      <c r="O30" s="39"/>
      <c r="P30" s="39"/>
      <c r="Q30" s="11"/>
    </row>
    <row r="31" spans="2:17" ht="15" thickBot="1" x14ac:dyDescent="0.35">
      <c r="B31" s="71">
        <v>45011</v>
      </c>
      <c r="C31" s="13" t="s">
        <v>2</v>
      </c>
      <c r="D31" s="28"/>
      <c r="E31" s="40"/>
      <c r="F31" s="28"/>
      <c r="G31" s="40"/>
      <c r="H31" s="40"/>
      <c r="I31" s="30"/>
      <c r="J31" s="37"/>
      <c r="K31" s="57"/>
      <c r="L31" s="28"/>
      <c r="M31" s="40"/>
      <c r="N31" s="40"/>
      <c r="O31" s="40"/>
      <c r="P31" s="40"/>
      <c r="Q31" s="14"/>
    </row>
    <row r="32" spans="2:17" x14ac:dyDescent="0.3">
      <c r="B32" s="70">
        <v>45012</v>
      </c>
      <c r="C32" s="72" t="s">
        <v>3</v>
      </c>
      <c r="D32" s="50"/>
      <c r="E32" s="60">
        <f t="shared" si="0"/>
        <v>0</v>
      </c>
      <c r="F32" s="50"/>
      <c r="G32" s="60">
        <f t="shared" si="1"/>
        <v>0</v>
      </c>
      <c r="H32" s="60">
        <f t="shared" si="2"/>
        <v>0</v>
      </c>
      <c r="I32" s="61" t="str">
        <f>IF(Q32="",IF(AND(N32&lt;=10,N32&gt;=0,Q32="",M32&gt;=K32),"Eingabe zulässig","Eingabe unzulässig"),"Eingabe zulässig")</f>
        <v>Eingabe unzulässig</v>
      </c>
      <c r="J32" s="62" t="str">
        <f t="shared" si="4"/>
        <v>30 Minuten</v>
      </c>
      <c r="K32" s="63">
        <f t="shared" si="5"/>
        <v>0.5</v>
      </c>
      <c r="L32" s="50"/>
      <c r="M32" s="60">
        <f t="shared" si="6"/>
        <v>0</v>
      </c>
      <c r="N32" s="60">
        <f t="shared" si="7"/>
        <v>0</v>
      </c>
      <c r="O32" s="60">
        <f t="shared" si="8"/>
        <v>8</v>
      </c>
      <c r="P32" s="60">
        <f t="shared" si="9"/>
        <v>-8</v>
      </c>
      <c r="Q32" s="52"/>
    </row>
    <row r="33" spans="2:17" x14ac:dyDescent="0.3">
      <c r="B33" s="70">
        <v>45013</v>
      </c>
      <c r="C33" s="72" t="s">
        <v>4</v>
      </c>
      <c r="D33" s="50"/>
      <c r="E33" s="60">
        <f t="shared" si="0"/>
        <v>0</v>
      </c>
      <c r="F33" s="50"/>
      <c r="G33" s="60">
        <f t="shared" si="1"/>
        <v>0</v>
      </c>
      <c r="H33" s="60">
        <f t="shared" si="2"/>
        <v>0</v>
      </c>
      <c r="I33" s="61" t="str">
        <f t="shared" ref="I33:I36" si="13">IF(Q33="",IF(AND(N33&lt;=10,N33&gt;=0,Q33="",M33&gt;=K33),"Eingabe zulässig","Eingabe unzulässig"),"Eingabe zulässig")</f>
        <v>Eingabe unzulässig</v>
      </c>
      <c r="J33" s="62" t="str">
        <f t="shared" si="4"/>
        <v>30 Minuten</v>
      </c>
      <c r="K33" s="63">
        <f t="shared" si="5"/>
        <v>0.5</v>
      </c>
      <c r="L33" s="50"/>
      <c r="M33" s="60">
        <f t="shared" si="6"/>
        <v>0</v>
      </c>
      <c r="N33" s="60">
        <f t="shared" si="7"/>
        <v>0</v>
      </c>
      <c r="O33" s="60">
        <f t="shared" si="8"/>
        <v>8</v>
      </c>
      <c r="P33" s="60">
        <f t="shared" si="9"/>
        <v>-8</v>
      </c>
      <c r="Q33" s="52"/>
    </row>
    <row r="34" spans="2:17" x14ac:dyDescent="0.3">
      <c r="B34" s="70">
        <v>45014</v>
      </c>
      <c r="C34" s="72" t="s">
        <v>5</v>
      </c>
      <c r="D34" s="50"/>
      <c r="E34" s="60">
        <f t="shared" si="0"/>
        <v>0</v>
      </c>
      <c r="F34" s="50"/>
      <c r="G34" s="60">
        <f t="shared" si="1"/>
        <v>0</v>
      </c>
      <c r="H34" s="60">
        <f t="shared" si="2"/>
        <v>0</v>
      </c>
      <c r="I34" s="61" t="str">
        <f t="shared" si="13"/>
        <v>Eingabe unzulässig</v>
      </c>
      <c r="J34" s="62" t="str">
        <f t="shared" ref="J34:J36" si="14">IF(G34-E34&gt;8,"45 Minuten","30 Minuten")</f>
        <v>30 Minuten</v>
      </c>
      <c r="K34" s="63">
        <f t="shared" si="5"/>
        <v>0.5</v>
      </c>
      <c r="L34" s="50"/>
      <c r="M34" s="60">
        <f t="shared" si="6"/>
        <v>0</v>
      </c>
      <c r="N34" s="60">
        <f t="shared" ref="N34:N36" si="15">IF(OR(Q34="Krankheit",Q34="Urlaub"),8,G34-E34-M34)</f>
        <v>0</v>
      </c>
      <c r="O34" s="60">
        <f t="shared" ref="O34:O36" si="16">IF(Q34="Feiertag",0,$D$3)</f>
        <v>8</v>
      </c>
      <c r="P34" s="60">
        <f t="shared" ref="P34:P36" si="17">N34-O34</f>
        <v>-8</v>
      </c>
      <c r="Q34" s="52"/>
    </row>
    <row r="35" spans="2:17" x14ac:dyDescent="0.3">
      <c r="B35" s="70">
        <v>45015</v>
      </c>
      <c r="C35" s="72" t="s">
        <v>6</v>
      </c>
      <c r="D35" s="50"/>
      <c r="E35" s="60">
        <f t="shared" si="0"/>
        <v>0</v>
      </c>
      <c r="F35" s="50"/>
      <c r="G35" s="60">
        <f t="shared" si="1"/>
        <v>0</v>
      </c>
      <c r="H35" s="60">
        <f t="shared" si="2"/>
        <v>0</v>
      </c>
      <c r="I35" s="61" t="str">
        <f t="shared" si="13"/>
        <v>Eingabe unzulässig</v>
      </c>
      <c r="J35" s="62" t="str">
        <f t="shared" si="14"/>
        <v>30 Minuten</v>
      </c>
      <c r="K35" s="63">
        <f t="shared" si="5"/>
        <v>0.5</v>
      </c>
      <c r="L35" s="50"/>
      <c r="M35" s="60">
        <f t="shared" si="6"/>
        <v>0</v>
      </c>
      <c r="N35" s="60">
        <f t="shared" si="15"/>
        <v>0</v>
      </c>
      <c r="O35" s="60">
        <f t="shared" si="16"/>
        <v>8</v>
      </c>
      <c r="P35" s="60">
        <f t="shared" si="17"/>
        <v>-8</v>
      </c>
      <c r="Q35" s="52"/>
    </row>
    <row r="36" spans="2:17" ht="15" thickBot="1" x14ac:dyDescent="0.35">
      <c r="B36" s="71">
        <v>45016</v>
      </c>
      <c r="C36" s="73" t="s">
        <v>7</v>
      </c>
      <c r="D36" s="51"/>
      <c r="E36" s="64">
        <f t="shared" si="0"/>
        <v>0</v>
      </c>
      <c r="F36" s="51"/>
      <c r="G36" s="64">
        <f t="shared" si="1"/>
        <v>0</v>
      </c>
      <c r="H36" s="64">
        <f t="shared" si="2"/>
        <v>0</v>
      </c>
      <c r="I36" s="65" t="str">
        <f t="shared" si="13"/>
        <v>Eingabe unzulässig</v>
      </c>
      <c r="J36" s="66" t="str">
        <f t="shared" si="14"/>
        <v>30 Minuten</v>
      </c>
      <c r="K36" s="67">
        <f t="shared" si="5"/>
        <v>0.5</v>
      </c>
      <c r="L36" s="51"/>
      <c r="M36" s="64">
        <f t="shared" si="6"/>
        <v>0</v>
      </c>
      <c r="N36" s="64">
        <f t="shared" si="15"/>
        <v>0</v>
      </c>
      <c r="O36" s="64">
        <f t="shared" si="16"/>
        <v>8</v>
      </c>
      <c r="P36" s="64">
        <f t="shared" si="17"/>
        <v>-8</v>
      </c>
      <c r="Q36" s="53"/>
    </row>
    <row r="37" spans="2:17" ht="15" thickBot="1" x14ac:dyDescent="0.35"/>
    <row r="38" spans="2:17" ht="15" thickBot="1" x14ac:dyDescent="0.35">
      <c r="B38" s="15" t="s">
        <v>13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2">
        <f>SUM(P6:P36)</f>
        <v>-176.25</v>
      </c>
      <c r="Q38" s="17"/>
    </row>
    <row r="39" spans="2:17" ht="15" thickBot="1" x14ac:dyDescent="0.35"/>
    <row r="40" spans="2:17" x14ac:dyDescent="0.3">
      <c r="B40" s="18" t="s">
        <v>28</v>
      </c>
      <c r="C40" s="20">
        <f>'Februar 2023'!C38</f>
        <v>-1.9166666666666661</v>
      </c>
    </row>
    <row r="41" spans="2:17" ht="15" thickBot="1" x14ac:dyDescent="0.35">
      <c r="B41" s="19" t="s">
        <v>29</v>
      </c>
      <c r="C41" s="21">
        <f>C40+P38</f>
        <v>-178.16666666666666</v>
      </c>
    </row>
    <row r="42" spans="2:17" ht="15" thickBot="1" x14ac:dyDescent="0.35"/>
    <row r="43" spans="2:17" x14ac:dyDescent="0.3">
      <c r="B43" s="18" t="s">
        <v>30</v>
      </c>
      <c r="C43" s="46">
        <f>COUNTIF(Q6:Q33,"Krankheit")</f>
        <v>0</v>
      </c>
      <c r="E43" s="18" t="s">
        <v>40</v>
      </c>
      <c r="F43" s="46">
        <f>'Februar 2023'!F42</f>
        <v>17</v>
      </c>
    </row>
    <row r="44" spans="2:17" x14ac:dyDescent="0.3">
      <c r="B44" s="23" t="s">
        <v>31</v>
      </c>
      <c r="C44" s="47">
        <f>COUNTIF(Q6:Q33,"Urlaub")</f>
        <v>0</v>
      </c>
      <c r="E44" s="23" t="s">
        <v>36</v>
      </c>
      <c r="F44" s="47">
        <f>C44</f>
        <v>0</v>
      </c>
    </row>
    <row r="45" spans="2:17" ht="15" thickBot="1" x14ac:dyDescent="0.35">
      <c r="B45" s="19" t="s">
        <v>32</v>
      </c>
      <c r="C45" s="48">
        <f>COUNTIF(Q6:Q33,"Feiertag")</f>
        <v>0</v>
      </c>
      <c r="E45" s="19" t="s">
        <v>37</v>
      </c>
      <c r="F45" s="48">
        <f>F43-F44</f>
        <v>17</v>
      </c>
    </row>
  </sheetData>
  <mergeCells count="1">
    <mergeCell ref="C2:D2"/>
  </mergeCells>
  <conditionalFormatting sqref="I6:I36">
    <cfRule type="containsText" dxfId="1" priority="2" operator="containsText" text="Eingabe unzulässig">
      <formula>NOT(ISERROR(SEARCH("Eingabe unzulässig",I6)))</formula>
    </cfRule>
  </conditionalFormatting>
  <conditionalFormatting sqref="C4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Dropdowns!$B$3:$B$5</xm:f>
          </x14:formula1>
          <xm:sqref>Q6:Q36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workbookViewId="0">
      <selection activeCell="J7" sqref="J7"/>
    </sheetView>
  </sheetViews>
  <sheetFormatPr baseColWidth="10" defaultRowHeight="14.4" x14ac:dyDescent="0.3"/>
  <cols>
    <col min="1" max="1" width="3.33203125" customWidth="1"/>
    <col min="2" max="2" width="17.44140625" customWidth="1"/>
    <col min="7" max="7" width="17.21875" customWidth="1"/>
    <col min="8" max="8" width="12.33203125" customWidth="1"/>
    <col min="9" max="9" width="12.44140625" customWidth="1"/>
    <col min="10" max="10" width="13.33203125" customWidth="1"/>
    <col min="11" max="11" width="3.33203125" customWidth="1"/>
  </cols>
  <sheetData>
    <row r="1" spans="2:10" ht="15" thickBot="1" x14ac:dyDescent="0.35"/>
    <row r="2" spans="2:10" ht="15" thickBot="1" x14ac:dyDescent="0.35">
      <c r="B2" s="85" t="s">
        <v>34</v>
      </c>
    </row>
    <row r="3" spans="2:10" ht="15" thickBot="1" x14ac:dyDescent="0.35">
      <c r="B3" s="86" t="s">
        <v>46</v>
      </c>
      <c r="C3" s="87" t="s">
        <v>12</v>
      </c>
      <c r="D3" s="87" t="s">
        <v>11</v>
      </c>
      <c r="E3" s="87" t="s">
        <v>41</v>
      </c>
      <c r="F3" s="87" t="s">
        <v>42</v>
      </c>
      <c r="G3" s="87" t="s">
        <v>43</v>
      </c>
      <c r="H3" s="87" t="s">
        <v>44</v>
      </c>
      <c r="I3" s="87" t="s">
        <v>45</v>
      </c>
      <c r="J3" s="88" t="s">
        <v>30</v>
      </c>
    </row>
    <row r="4" spans="2:10" x14ac:dyDescent="0.3">
      <c r="B4" s="81">
        <v>44927</v>
      </c>
      <c r="C4" s="82">
        <f>SUM('Januar 2023'!O6:O36)</f>
        <v>176</v>
      </c>
      <c r="D4" s="82">
        <f>SUM('Januar 2023'!N6:N36)</f>
        <v>171.33333333333331</v>
      </c>
      <c r="E4" s="82">
        <f>'Januar 2023'!P38</f>
        <v>-4.6666666666666661</v>
      </c>
      <c r="F4" s="82">
        <f>'Januar 2023'!C41</f>
        <v>0.33333333333333393</v>
      </c>
      <c r="G4" s="80">
        <f>'Januar 2023'!F43</f>
        <v>26</v>
      </c>
      <c r="H4" s="80">
        <f>'Januar 2023'!F44</f>
        <v>4</v>
      </c>
      <c r="I4" s="80">
        <f>'Januar 2023'!F45</f>
        <v>22</v>
      </c>
      <c r="J4" s="1">
        <f>'Januar 2023'!C43</f>
        <v>3</v>
      </c>
    </row>
    <row r="5" spans="2:10" x14ac:dyDescent="0.3">
      <c r="B5" s="81">
        <v>44958</v>
      </c>
      <c r="C5" s="82">
        <f>SUM('Februar 2023'!O6:O33)</f>
        <v>160</v>
      </c>
      <c r="D5" s="82">
        <f>SUM('Februar 2023'!N6:N33)</f>
        <v>157.5</v>
      </c>
      <c r="E5" s="82">
        <f>'Februar 2023'!P35</f>
        <v>-2.25</v>
      </c>
      <c r="F5" s="82">
        <f>'Februar 2023'!C38</f>
        <v>-1.9166666666666661</v>
      </c>
      <c r="G5" s="80">
        <f>'Februar 2023'!F40</f>
        <v>22</v>
      </c>
      <c r="H5" s="80">
        <f>'Februar 2023'!F41</f>
        <v>5</v>
      </c>
      <c r="I5" s="80">
        <f>'Februar 2023'!F42</f>
        <v>17</v>
      </c>
      <c r="J5" s="1">
        <f>'Februar 2023'!C40</f>
        <v>0</v>
      </c>
    </row>
    <row r="6" spans="2:10" ht="15" thickBot="1" x14ac:dyDescent="0.35">
      <c r="B6" s="83">
        <v>44986</v>
      </c>
      <c r="C6" s="89">
        <f>SUM('März 2023'!O6:O36)</f>
        <v>184</v>
      </c>
      <c r="D6" s="89">
        <f>SUM('März 2023'!N6:N36)</f>
        <v>7.75</v>
      </c>
      <c r="E6" s="89">
        <f>'März 2023'!P38</f>
        <v>-176.25</v>
      </c>
      <c r="F6" s="89">
        <f>'März 2023'!C41</f>
        <v>-178.16666666666666</v>
      </c>
      <c r="G6" s="84">
        <f>'März 2023'!F43</f>
        <v>17</v>
      </c>
      <c r="H6" s="84">
        <f>'März 2023'!F44</f>
        <v>0</v>
      </c>
      <c r="I6" s="84">
        <f>'März 2023'!F45</f>
        <v>17</v>
      </c>
      <c r="J6" s="2">
        <f>'März 2023'!C43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workbookViewId="0">
      <selection activeCell="G20" sqref="G20"/>
    </sheetView>
  </sheetViews>
  <sheetFormatPr baseColWidth="10" defaultRowHeight="14.4" x14ac:dyDescent="0.3"/>
  <cols>
    <col min="1" max="1" width="3.33203125" customWidth="1"/>
    <col min="2" max="2" width="30.33203125" customWidth="1"/>
    <col min="3" max="3" width="20.33203125" customWidth="1"/>
  </cols>
  <sheetData>
    <row r="1" spans="2:3" ht="15" thickBot="1" x14ac:dyDescent="0.35"/>
    <row r="2" spans="2:3" x14ac:dyDescent="0.3">
      <c r="B2" s="90" t="s">
        <v>33</v>
      </c>
      <c r="C2" s="91" t="s">
        <v>34</v>
      </c>
    </row>
    <row r="3" spans="2:3" x14ac:dyDescent="0.3">
      <c r="B3" s="92" t="s">
        <v>20</v>
      </c>
      <c r="C3" s="93">
        <v>2023</v>
      </c>
    </row>
    <row r="4" spans="2:3" x14ac:dyDescent="0.3">
      <c r="B4" s="92" t="s">
        <v>21</v>
      </c>
      <c r="C4" s="93">
        <v>5</v>
      </c>
    </row>
    <row r="5" spans="2:3" x14ac:dyDescent="0.3">
      <c r="B5" s="92" t="s">
        <v>38</v>
      </c>
      <c r="C5" s="93">
        <v>25</v>
      </c>
    </row>
    <row r="6" spans="2:3" ht="15" thickBot="1" x14ac:dyDescent="0.35">
      <c r="B6" s="94" t="s">
        <v>39</v>
      </c>
      <c r="C6" s="95">
        <v>1</v>
      </c>
    </row>
    <row r="8" spans="2:3" x14ac:dyDescent="0.3">
      <c r="B8" s="45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G11" sqref="G11"/>
    </sheetView>
  </sheetViews>
  <sheetFormatPr baseColWidth="10" defaultRowHeight="14.4" x14ac:dyDescent="0.3"/>
  <cols>
    <col min="1" max="1" width="3.33203125" customWidth="1"/>
    <col min="4" max="4" width="3.33203125" customWidth="1"/>
  </cols>
  <sheetData>
    <row r="1" spans="2:3" ht="15" thickBot="1" x14ac:dyDescent="0.35"/>
    <row r="2" spans="2:3" ht="15" thickBot="1" x14ac:dyDescent="0.35">
      <c r="B2" s="96" t="s">
        <v>16</v>
      </c>
      <c r="C2" s="96" t="s">
        <v>22</v>
      </c>
    </row>
    <row r="3" spans="2:3" x14ac:dyDescent="0.3">
      <c r="B3" s="50" t="s">
        <v>17</v>
      </c>
      <c r="C3" s="50">
        <v>1</v>
      </c>
    </row>
    <row r="4" spans="2:3" x14ac:dyDescent="0.3">
      <c r="B4" s="50" t="s">
        <v>18</v>
      </c>
      <c r="C4" s="50">
        <v>2</v>
      </c>
    </row>
    <row r="5" spans="2:3" ht="15" thickBot="1" x14ac:dyDescent="0.35">
      <c r="B5" s="51" t="s">
        <v>19</v>
      </c>
      <c r="C5" s="50">
        <v>3</v>
      </c>
    </row>
    <row r="6" spans="2:3" x14ac:dyDescent="0.3">
      <c r="C6" s="50">
        <v>4</v>
      </c>
    </row>
    <row r="7" spans="2:3" x14ac:dyDescent="0.3">
      <c r="C7" s="50">
        <v>5</v>
      </c>
    </row>
    <row r="8" spans="2:3" x14ac:dyDescent="0.3">
      <c r="C8" s="50">
        <v>6</v>
      </c>
    </row>
    <row r="9" spans="2:3" x14ac:dyDescent="0.3">
      <c r="C9" s="50">
        <v>7</v>
      </c>
    </row>
    <row r="10" spans="2:3" x14ac:dyDescent="0.3">
      <c r="C10" s="50">
        <v>8</v>
      </c>
    </row>
    <row r="11" spans="2:3" x14ac:dyDescent="0.3">
      <c r="C11" s="50">
        <v>9</v>
      </c>
    </row>
    <row r="12" spans="2:3" x14ac:dyDescent="0.3">
      <c r="C12" s="50">
        <v>10</v>
      </c>
    </row>
    <row r="13" spans="2:3" x14ac:dyDescent="0.3">
      <c r="C13" s="50">
        <v>11</v>
      </c>
    </row>
    <row r="14" spans="2:3" ht="15" thickBot="1" x14ac:dyDescent="0.35">
      <c r="C14" s="51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Januar 2023</vt:lpstr>
      <vt:lpstr>Februar 2023</vt:lpstr>
      <vt:lpstr>März 2023</vt:lpstr>
      <vt:lpstr>Datenauswertung</vt:lpstr>
      <vt:lpstr>Hilfstabellen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Reinboth</dc:creator>
  <cp:lastModifiedBy>Christian Reinboth</cp:lastModifiedBy>
  <dcterms:created xsi:type="dcterms:W3CDTF">2015-06-05T18:19:34Z</dcterms:created>
  <dcterms:modified xsi:type="dcterms:W3CDTF">2023-12-10T18:57:56Z</dcterms:modified>
</cp:coreProperties>
</file>