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8"/>
  </bookViews>
  <sheets>
    <sheet name="Worksheet A" sheetId="3" r:id="rId1"/>
    <sheet name="Worksheet B" sheetId="4" r:id="rId2"/>
    <sheet name="Worksheet C" sheetId="5" r:id="rId3"/>
    <sheet name="Worksheet D" sheetId="1" r:id="rId4"/>
    <sheet name="Worksheet E" sheetId="2" r:id="rId5"/>
  </sheets>
  <calcPr calcId="162913"/>
  <pivotCaches>
    <pivotCache cacheId="4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H11" i="3" s="1"/>
  <c r="G12" i="3"/>
  <c r="H12" i="3" s="1"/>
  <c r="G13" i="3"/>
  <c r="H13" i="3" s="1"/>
  <c r="G14" i="3"/>
  <c r="H14" i="3" s="1"/>
  <c r="G10" i="3"/>
  <c r="H10" i="3" s="1"/>
  <c r="F11" i="3"/>
  <c r="F12" i="3"/>
  <c r="F13" i="3"/>
  <c r="F14" i="3"/>
  <c r="F10" i="3"/>
  <c r="H5" i="3"/>
  <c r="I5" i="3"/>
  <c r="I6" i="3"/>
  <c r="H6" i="3"/>
  <c r="G6" i="3"/>
  <c r="G5" i="3"/>
  <c r="G7" i="3" l="1"/>
  <c r="I7" i="3"/>
  <c r="H7" i="3"/>
  <c r="B23" i="3"/>
  <c r="B16" i="3"/>
  <c r="B18" i="3"/>
  <c r="B17" i="3"/>
  <c r="B24" i="3"/>
  <c r="B19" i="3"/>
  <c r="B20" i="3"/>
  <c r="B22" i="3"/>
  <c r="B21" i="3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5" i="1"/>
  <c r="K4" i="1"/>
  <c r="K3" i="1"/>
  <c r="D22" i="3"/>
  <c r="C22" i="3"/>
  <c r="D20" i="3"/>
  <c r="C20" i="3"/>
  <c r="D19" i="3"/>
  <c r="C19" i="3"/>
  <c r="D24" i="3"/>
  <c r="C24" i="3"/>
  <c r="D17" i="3"/>
  <c r="C17" i="3"/>
  <c r="D18" i="3"/>
  <c r="C18" i="3"/>
  <c r="D16" i="3"/>
  <c r="C16" i="3"/>
  <c r="D23" i="3"/>
  <c r="C23" i="3"/>
  <c r="D21" i="3"/>
  <c r="C21" i="3"/>
  <c r="D7" i="3"/>
  <c r="D6" i="3"/>
  <c r="D5" i="3"/>
  <c r="D12" i="3"/>
  <c r="D11" i="3"/>
  <c r="D10" i="3"/>
  <c r="C12" i="3"/>
  <c r="C11" i="3"/>
  <c r="C10" i="3"/>
  <c r="C7" i="3"/>
  <c r="C6" i="3"/>
  <c r="C5" i="3"/>
  <c r="C13" i="3" l="1"/>
  <c r="D13" i="3"/>
</calcChain>
</file>

<file path=xl/sharedStrings.xml><?xml version="1.0" encoding="utf-8"?>
<sst xmlns="http://schemas.openxmlformats.org/spreadsheetml/2006/main" count="723" uniqueCount="84">
  <si>
    <t>Inventarnummer</t>
  </si>
  <si>
    <t>Fachbereich</t>
  </si>
  <si>
    <t>Gerätename</t>
  </si>
  <si>
    <t>Gerätetyp</t>
  </si>
  <si>
    <t>Labor</t>
  </si>
  <si>
    <t>Anschaffungsjahr</t>
  </si>
  <si>
    <t>Anschaffungspreis</t>
  </si>
  <si>
    <t>Abschreibungszeitraum</t>
  </si>
  <si>
    <t>AI</t>
  </si>
  <si>
    <t>W</t>
  </si>
  <si>
    <t>Vw</t>
  </si>
  <si>
    <t>I123456</t>
  </si>
  <si>
    <t>I654321</t>
  </si>
  <si>
    <t>I987654</t>
  </si>
  <si>
    <t>I234567</t>
  </si>
  <si>
    <t>I876543</t>
  </si>
  <si>
    <t>I345678</t>
  </si>
  <si>
    <t>I765432</t>
  </si>
  <si>
    <t>Kleingerät</t>
  </si>
  <si>
    <t>Großgerät</t>
  </si>
  <si>
    <t>Mikrospektrometer</t>
  </si>
  <si>
    <t>Rasterkraftmikroskop</t>
  </si>
  <si>
    <t>Ultraschallprüfgerät</t>
  </si>
  <si>
    <t>Hochtemperaturofen</t>
  </si>
  <si>
    <t>Präzisionswaage</t>
  </si>
  <si>
    <t>Laserinterferometer</t>
  </si>
  <si>
    <t>Laborrechner</t>
  </si>
  <si>
    <t>WiPsy</t>
  </si>
  <si>
    <t>VR-Brille</t>
  </si>
  <si>
    <t>Medientechnik</t>
  </si>
  <si>
    <t>Photonik</t>
  </si>
  <si>
    <t>Messtechnik</t>
  </si>
  <si>
    <t>Messtechnik II</t>
  </si>
  <si>
    <t>Umwelttechnik</t>
  </si>
  <si>
    <t>Wirtschaftsförderung</t>
  </si>
  <si>
    <t>Kognition</t>
  </si>
  <si>
    <t>Reisebuchung</t>
  </si>
  <si>
    <t>Klimaschrank</t>
  </si>
  <si>
    <t>Spektrometer</t>
  </si>
  <si>
    <t>Lasertestgerät</t>
  </si>
  <si>
    <t>Tageslichtlampe</t>
  </si>
  <si>
    <t>Frequenzgenerator</t>
  </si>
  <si>
    <t>Oszilloskop</t>
  </si>
  <si>
    <t>Multimeter</t>
  </si>
  <si>
    <t>Spektrumanalysator</t>
  </si>
  <si>
    <t>Kalibriergerät</t>
  </si>
  <si>
    <t>Klimasimulationskammer</t>
  </si>
  <si>
    <t>Luftqualitätsmonitor</t>
  </si>
  <si>
    <t>Bodenanalysator</t>
  </si>
  <si>
    <t>HF-Spektrometer</t>
  </si>
  <si>
    <t>Anemometer</t>
  </si>
  <si>
    <t>Hautwiderstandsmesser</t>
  </si>
  <si>
    <t>Emissionsmessgerät</t>
  </si>
  <si>
    <t>Eyetracking-System</t>
  </si>
  <si>
    <t>EEG</t>
  </si>
  <si>
    <t>Neurofeedback-Gerät</t>
  </si>
  <si>
    <t>Abschreibungsjahr</t>
  </si>
  <si>
    <t>Abgeschrieben</t>
  </si>
  <si>
    <t>Inventarisierte Geräte</t>
  </si>
  <si>
    <t>Davon abgeschrieben</t>
  </si>
  <si>
    <t>Zeilenbeschriftungen</t>
  </si>
  <si>
    <t>Ja</t>
  </si>
  <si>
    <t>Nein</t>
  </si>
  <si>
    <t>Gesamtergebnis</t>
  </si>
  <si>
    <t>Anzahl von Inventarnummer</t>
  </si>
  <si>
    <t>Abgeschriebene / nicht abgeschriebene Geräte</t>
  </si>
  <si>
    <t>Davon nicht abgeschrieben</t>
  </si>
  <si>
    <t>Geräte je Fachbereich</t>
  </si>
  <si>
    <t>Geräte</t>
  </si>
  <si>
    <t>Wert</t>
  </si>
  <si>
    <t>Summe von Anschaffungspreis</t>
  </si>
  <si>
    <t>Werte je Fachbereich</t>
  </si>
  <si>
    <t>Gesamt</t>
  </si>
  <si>
    <t>Abschreibungsübersicht</t>
  </si>
  <si>
    <t>Abgeschriebene / nicht abgeschriebene Werte</t>
  </si>
  <si>
    <t>Fachbereiche</t>
  </si>
  <si>
    <t>Labore</t>
  </si>
  <si>
    <t>Geräte und Gerätewerte je Labor</t>
  </si>
  <si>
    <t>Teuerste Geräte</t>
  </si>
  <si>
    <t>Geräteart</t>
  </si>
  <si>
    <t>Cockpit Inventarisierung</t>
  </si>
  <si>
    <t>Gerätetypen und Fachbereiche</t>
  </si>
  <si>
    <t>Die fünf teuersten Geräte</t>
  </si>
  <si>
    <t>Diese Pivot-Tabellen generieren Daten für das Cockpit. Nach Änderungen an den Rohdaten bitte immer aktualisieren, ansonsten aber nicht ändern.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</si>
</sst>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0" fillId="0" borderId="0" xfId="0" applyNumberFormat="1" applyBorder="1"/>
    <xf numFmtId="1" fontId="0" fillId="0" borderId="7" xfId="0" applyNumberFormat="1" applyBorder="1"/>
    <xf numFmtId="0" fontId="0" fillId="0" borderId="0" xfId="0" applyFill="1" applyBorder="1"/>
    <xf numFmtId="165" fontId="0" fillId="0" borderId="0" xfId="0" applyNumberFormat="1" applyBorder="1"/>
    <xf numFmtId="165" fontId="0" fillId="0" borderId="7" xfId="0" applyNumberFormat="1" applyBorder="1"/>
    <xf numFmtId="1" fontId="0" fillId="0" borderId="5" xfId="0" applyNumberFormat="1" applyBorder="1"/>
    <xf numFmtId="1" fontId="0" fillId="0" borderId="8" xfId="0" applyNumberFormat="1" applyBorder="1"/>
    <xf numFmtId="0" fontId="0" fillId="0" borderId="12" xfId="0" applyBorder="1"/>
    <xf numFmtId="0" fontId="0" fillId="0" borderId="13" xfId="0" applyBorder="1"/>
    <xf numFmtId="0" fontId="1" fillId="2" borderId="11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NumberFormat="1" applyBorder="1"/>
    <xf numFmtId="0" fontId="0" fillId="0" borderId="8" xfId="0" applyNumberFormat="1" applyBorder="1"/>
    <xf numFmtId="0" fontId="1" fillId="2" borderId="2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applyNumberFormat="1" applyBorder="1"/>
    <xf numFmtId="0" fontId="0" fillId="0" borderId="7" xfId="0" applyNumberFormat="1" applyBorder="1"/>
    <xf numFmtId="0" fontId="0" fillId="0" borderId="3" xfId="0" applyNumberFormat="1" applyBorder="1"/>
    <xf numFmtId="0" fontId="0" fillId="0" borderId="23" xfId="0" pivotButton="1" applyBorder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2" xfId="0" applyNumberFormat="1" applyBorder="1"/>
    <xf numFmtId="0" fontId="0" fillId="0" borderId="13" xfId="0" applyNumberFormat="1" applyBorder="1"/>
    <xf numFmtId="0" fontId="0" fillId="0" borderId="13" xfId="0" pivotButton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4" xfId="0" applyBorder="1"/>
    <xf numFmtId="0" fontId="0" fillId="0" borderId="11" xfId="0" applyNumberFormat="1" applyBorder="1"/>
    <xf numFmtId="0" fontId="0" fillId="0" borderId="10" xfId="0" pivotButton="1" applyBorder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9" xfId="0" applyBorder="1"/>
    <xf numFmtId="44" fontId="0" fillId="0" borderId="9" xfId="1" applyFont="1" applyBorder="1"/>
    <xf numFmtId="0" fontId="3" fillId="3" borderId="25" xfId="0" applyFont="1" applyFill="1" applyBorder="1"/>
    <xf numFmtId="0" fontId="3" fillId="3" borderId="26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right"/>
    </xf>
    <xf numFmtId="0" fontId="0" fillId="4" borderId="28" xfId="0" applyFill="1" applyBorder="1"/>
    <xf numFmtId="44" fontId="0" fillId="0" borderId="29" xfId="1" applyFont="1" applyBorder="1"/>
    <xf numFmtId="0" fontId="0" fillId="4" borderId="30" xfId="0" applyFill="1" applyBorder="1"/>
    <xf numFmtId="0" fontId="0" fillId="0" borderId="31" xfId="0" applyBorder="1"/>
    <xf numFmtId="44" fontId="0" fillId="0" borderId="32" xfId="1" applyFont="1" applyBorder="1"/>
    <xf numFmtId="0" fontId="3" fillId="3" borderId="26" xfId="0" applyFont="1" applyFill="1" applyBorder="1"/>
    <xf numFmtId="0" fontId="3" fillId="3" borderId="27" xfId="0" applyFont="1" applyFill="1" applyBorder="1"/>
    <xf numFmtId="0" fontId="0" fillId="0" borderId="29" xfId="0" applyBorder="1"/>
    <xf numFmtId="0" fontId="0" fillId="0" borderId="32" xfId="0" applyBorder="1"/>
    <xf numFmtId="0" fontId="3" fillId="3" borderId="25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0" fillId="0" borderId="28" xfId="0" applyBorder="1"/>
    <xf numFmtId="0" fontId="0" fillId="0" borderId="30" xfId="0" applyBorder="1"/>
    <xf numFmtId="0" fontId="3" fillId="3" borderId="26" xfId="0" applyFont="1" applyFill="1" applyBorder="1" applyAlignment="1">
      <alignment horizontal="left"/>
    </xf>
    <xf numFmtId="44" fontId="0" fillId="0" borderId="31" xfId="1" applyFont="1" applyBorder="1"/>
    <xf numFmtId="0" fontId="1" fillId="2" borderId="3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157"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77.031270833337" createdVersion="6" refreshedVersion="6" minRefreshableVersion="3" recordCount="100">
  <cacheSource type="worksheet">
    <worksheetSource ref="B2:L102" sheet="Worksheet D"/>
  </cacheSource>
  <cacheFields count="11">
    <cacheField name="Inventarnummer" numFmtId="0">
      <sharedItems/>
    </cacheField>
    <cacheField name="Fachbereich" numFmtId="0">
      <sharedItems count="3">
        <s v="AI"/>
        <s v="W"/>
        <s v="Vw"/>
      </sharedItems>
    </cacheField>
    <cacheField name="Gerätename" numFmtId="0">
      <sharedItems count="27">
        <s v="Mikrospektrometer"/>
        <s v="Rasterkraftmikroskop"/>
        <s v="Laserinterferometer"/>
        <s v="Spektrometer"/>
        <s v="Lasertestgerät"/>
        <s v="Tageslichtlampe"/>
        <s v="Präzisionswaage"/>
        <s v="Hochtemperaturofen"/>
        <s v="Klimaschrank"/>
        <s v="Frequenzgenerator"/>
        <s v="Multimeter"/>
        <s v="Laborrechner"/>
        <s v="VR-Brille"/>
        <s v="Ultraschallprüfgerät"/>
        <s v="Spektrumanalysator"/>
        <s v="Oszilloskop"/>
        <s v="Kalibriergerät"/>
        <s v="HF-Spektrometer"/>
        <s v="Klimasimulationskammer"/>
        <s v="Anemometer"/>
        <s v="Bodenanalysator"/>
        <s v="Luftqualitätsmonitor"/>
        <s v="Emissionsmessgerät"/>
        <s v="Eyetracking-System"/>
        <s v="EEG"/>
        <s v="Neurofeedback-Gerät"/>
        <s v="Hautwiderstandsmesser"/>
      </sharedItems>
    </cacheField>
    <cacheField name="Gerätetyp" numFmtId="0">
      <sharedItems count="2">
        <s v="Kleingerät"/>
        <s v="Großgerät"/>
      </sharedItems>
    </cacheField>
    <cacheField name="Labor" numFmtId="0">
      <sharedItems count="9">
        <s v="Photonik"/>
        <s v="Messtechnik"/>
        <s v="Medientechnik"/>
        <s v="Messtechnik II"/>
        <s v="Umwelttechnik"/>
        <s v="Reisebuchung"/>
        <s v="WiPsy"/>
        <s v="Kognition"/>
        <s v="Wirtschaftsförderung"/>
      </sharedItems>
    </cacheField>
    <cacheField name="Anschaffungsjahr" numFmtId="1">
      <sharedItems containsSemiMixedTypes="0" containsString="0" containsNumber="1" containsInteger="1" minValue="1998" maxValue="2022" count="24">
        <n v="2005"/>
        <n v="2018"/>
        <n v="2003"/>
        <n v="2010"/>
        <n v="2015"/>
        <n v="2008"/>
        <n v="2001"/>
        <n v="2012"/>
        <n v="2007"/>
        <n v="2020"/>
        <n v="2009"/>
        <n v="2017"/>
        <n v="2013"/>
        <n v="2019"/>
        <n v="2006"/>
        <n v="2014"/>
        <n v="2011"/>
        <n v="2021"/>
        <n v="2016"/>
        <n v="2022"/>
        <n v="2002"/>
        <n v="1999"/>
        <n v="2004"/>
        <n v="1998"/>
      </sharedItems>
    </cacheField>
    <cacheField name="Anschaffungspreis" numFmtId="165">
      <sharedItems containsSemiMixedTypes="0" containsString="0" containsNumber="1" minValue="235.34" maxValue="37573.230000000003"/>
    </cacheField>
    <cacheField name="Labor2" numFmtId="0">
      <sharedItems/>
    </cacheField>
    <cacheField name="Abschreibungszeitraum" numFmtId="0">
      <sharedItems containsSemiMixedTypes="0" containsString="0" containsNumber="1" containsInteger="1" minValue="3" maxValue="8"/>
    </cacheField>
    <cacheField name="Abschreibungsjahr" numFmtId="1">
      <sharedItems containsSemiMixedTypes="0" containsString="0" containsNumber="1" containsInteger="1" minValue="2003" maxValue="2028"/>
    </cacheField>
    <cacheField name="Abgeschrieben" numFmtId="1">
      <sharedItems count="2">
        <s v="Ja"/>
        <s v="Ne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I123456"/>
    <x v="0"/>
    <x v="0"/>
    <x v="0"/>
    <x v="0"/>
    <x v="0"/>
    <n v="2478.4299999999998"/>
    <s v="Photonik"/>
    <n v="5"/>
    <n v="2010"/>
    <x v="0"/>
  </r>
  <r>
    <s v="I654321"/>
    <x v="0"/>
    <x v="1"/>
    <x v="1"/>
    <x v="0"/>
    <x v="1"/>
    <n v="34234.67"/>
    <s v="Photonik"/>
    <n v="8"/>
    <n v="2026"/>
    <x v="1"/>
  </r>
  <r>
    <s v="I987654"/>
    <x v="0"/>
    <x v="2"/>
    <x v="0"/>
    <x v="0"/>
    <x v="2"/>
    <n v="3822.12"/>
    <s v="Photonik"/>
    <n v="5"/>
    <n v="2008"/>
    <x v="0"/>
  </r>
  <r>
    <s v="I234567"/>
    <x v="0"/>
    <x v="3"/>
    <x v="1"/>
    <x v="0"/>
    <x v="3"/>
    <n v="7543.53"/>
    <s v="Photonik"/>
    <n v="5"/>
    <n v="2015"/>
    <x v="0"/>
  </r>
  <r>
    <s v="I876543"/>
    <x v="0"/>
    <x v="3"/>
    <x v="1"/>
    <x v="0"/>
    <x v="4"/>
    <n v="12853.34"/>
    <s v="Photonik"/>
    <n v="8"/>
    <n v="2023"/>
    <x v="0"/>
  </r>
  <r>
    <s v="I345678"/>
    <x v="0"/>
    <x v="4"/>
    <x v="0"/>
    <x v="0"/>
    <x v="5"/>
    <n v="2968.33"/>
    <s v="Photonik"/>
    <n v="4"/>
    <n v="2012"/>
    <x v="0"/>
  </r>
  <r>
    <s v="I765432"/>
    <x v="0"/>
    <x v="0"/>
    <x v="0"/>
    <x v="0"/>
    <x v="6"/>
    <n v="8345.1200000000008"/>
    <s v="Photonik"/>
    <n v="5"/>
    <n v="2006"/>
    <x v="0"/>
  </r>
  <r>
    <s v="I876543"/>
    <x v="0"/>
    <x v="5"/>
    <x v="0"/>
    <x v="0"/>
    <x v="7"/>
    <n v="1538.34"/>
    <s v="Photonik"/>
    <n v="5"/>
    <n v="2017"/>
    <x v="0"/>
  </r>
  <r>
    <s v="I234567"/>
    <x v="0"/>
    <x v="5"/>
    <x v="0"/>
    <x v="0"/>
    <x v="8"/>
    <n v="2346.44"/>
    <s v="Photonik"/>
    <n v="5"/>
    <n v="2012"/>
    <x v="0"/>
  </r>
  <r>
    <s v="I987654"/>
    <x v="0"/>
    <x v="6"/>
    <x v="0"/>
    <x v="0"/>
    <x v="9"/>
    <n v="273.23"/>
    <s v="Photonik"/>
    <n v="3"/>
    <n v="2023"/>
    <x v="0"/>
  </r>
  <r>
    <s v="I123456"/>
    <x v="0"/>
    <x v="7"/>
    <x v="1"/>
    <x v="1"/>
    <x v="10"/>
    <n v="37573.230000000003"/>
    <s v="Messtechnik"/>
    <n v="8"/>
    <n v="2017"/>
    <x v="0"/>
  </r>
  <r>
    <s v="I876543"/>
    <x v="0"/>
    <x v="8"/>
    <x v="1"/>
    <x v="1"/>
    <x v="11"/>
    <n v="12317.67"/>
    <s v="Messtechnik"/>
    <n v="8"/>
    <n v="2025"/>
    <x v="1"/>
  </r>
  <r>
    <s v="I345678"/>
    <x v="0"/>
    <x v="0"/>
    <x v="0"/>
    <x v="1"/>
    <x v="12"/>
    <n v="8234.2199999999993"/>
    <s v="Messtechnik"/>
    <n v="5"/>
    <n v="2018"/>
    <x v="0"/>
  </r>
  <r>
    <s v="I234567"/>
    <x v="0"/>
    <x v="9"/>
    <x v="1"/>
    <x v="1"/>
    <x v="13"/>
    <n v="14754.34"/>
    <s v="Messtechnik"/>
    <n v="5"/>
    <n v="2024"/>
    <x v="1"/>
  </r>
  <r>
    <s v="I987654"/>
    <x v="0"/>
    <x v="2"/>
    <x v="0"/>
    <x v="1"/>
    <x v="14"/>
    <n v="3278.23"/>
    <s v="Messtechnik"/>
    <n v="5"/>
    <n v="2011"/>
    <x v="0"/>
  </r>
  <r>
    <s v="I654321"/>
    <x v="0"/>
    <x v="0"/>
    <x v="0"/>
    <x v="1"/>
    <x v="15"/>
    <n v="2353.4499999999998"/>
    <s v="Messtechnik"/>
    <n v="3"/>
    <n v="2017"/>
    <x v="0"/>
  </r>
  <r>
    <s v="I876543"/>
    <x v="0"/>
    <x v="10"/>
    <x v="0"/>
    <x v="1"/>
    <x v="16"/>
    <n v="734.24"/>
    <s v="Messtechnik"/>
    <n v="5"/>
    <n v="2016"/>
    <x v="0"/>
  </r>
  <r>
    <s v="I234567"/>
    <x v="0"/>
    <x v="10"/>
    <x v="0"/>
    <x v="1"/>
    <x v="17"/>
    <n v="623.76"/>
    <s v="Messtechnik"/>
    <n v="5"/>
    <n v="2026"/>
    <x v="1"/>
  </r>
  <r>
    <s v="I987654"/>
    <x v="0"/>
    <x v="6"/>
    <x v="0"/>
    <x v="1"/>
    <x v="18"/>
    <n v="823.53"/>
    <s v="Messtechnik"/>
    <n v="5"/>
    <n v="2021"/>
    <x v="0"/>
  </r>
  <r>
    <s v="I123456"/>
    <x v="0"/>
    <x v="6"/>
    <x v="0"/>
    <x v="1"/>
    <x v="19"/>
    <n v="235.34"/>
    <s v="Messtechnik"/>
    <n v="3"/>
    <n v="2025"/>
    <x v="1"/>
  </r>
  <r>
    <s v="I654321"/>
    <x v="0"/>
    <x v="11"/>
    <x v="0"/>
    <x v="2"/>
    <x v="11"/>
    <n v="675.16"/>
    <s v="Medientechnik"/>
    <n v="3"/>
    <n v="2020"/>
    <x v="0"/>
  </r>
  <r>
    <s v="I345678"/>
    <x v="0"/>
    <x v="11"/>
    <x v="0"/>
    <x v="2"/>
    <x v="11"/>
    <n v="675.16"/>
    <s v="Medientechnik"/>
    <n v="3"/>
    <n v="2020"/>
    <x v="0"/>
  </r>
  <r>
    <s v="I987654"/>
    <x v="0"/>
    <x v="11"/>
    <x v="0"/>
    <x v="2"/>
    <x v="11"/>
    <n v="675.16"/>
    <s v="Medientechnik"/>
    <n v="3"/>
    <n v="2020"/>
    <x v="0"/>
  </r>
  <r>
    <s v="I234567"/>
    <x v="0"/>
    <x v="11"/>
    <x v="0"/>
    <x v="2"/>
    <x v="11"/>
    <n v="675.16"/>
    <s v="Medientechnik"/>
    <n v="3"/>
    <n v="2020"/>
    <x v="0"/>
  </r>
  <r>
    <s v="I876543"/>
    <x v="0"/>
    <x v="11"/>
    <x v="0"/>
    <x v="2"/>
    <x v="11"/>
    <n v="675.16"/>
    <s v="Medientechnik"/>
    <n v="3"/>
    <n v="2020"/>
    <x v="0"/>
  </r>
  <r>
    <s v="I654321"/>
    <x v="0"/>
    <x v="11"/>
    <x v="0"/>
    <x v="2"/>
    <x v="11"/>
    <n v="675.16"/>
    <s v="Medientechnik"/>
    <n v="3"/>
    <n v="2020"/>
    <x v="0"/>
  </r>
  <r>
    <s v="I345678"/>
    <x v="0"/>
    <x v="12"/>
    <x v="0"/>
    <x v="2"/>
    <x v="5"/>
    <n v="1417.36"/>
    <s v="Medientechnik"/>
    <n v="5"/>
    <n v="2013"/>
    <x v="0"/>
  </r>
  <r>
    <s v="I123456"/>
    <x v="0"/>
    <x v="12"/>
    <x v="0"/>
    <x v="2"/>
    <x v="16"/>
    <n v="1417.36"/>
    <s v="Medientechnik"/>
    <n v="5"/>
    <n v="2016"/>
    <x v="0"/>
  </r>
  <r>
    <s v="I876543"/>
    <x v="0"/>
    <x v="13"/>
    <x v="0"/>
    <x v="3"/>
    <x v="7"/>
    <n v="5724.12"/>
    <s v="Messtechnik II"/>
    <n v="5"/>
    <n v="2017"/>
    <x v="0"/>
  </r>
  <r>
    <s v="I234567"/>
    <x v="0"/>
    <x v="13"/>
    <x v="0"/>
    <x v="3"/>
    <x v="8"/>
    <n v="6348.17"/>
    <s v="Messtechnik II"/>
    <n v="5"/>
    <n v="2012"/>
    <x v="0"/>
  </r>
  <r>
    <s v="I987654"/>
    <x v="0"/>
    <x v="14"/>
    <x v="1"/>
    <x v="3"/>
    <x v="9"/>
    <n v="12323.54"/>
    <s v="Messtechnik II"/>
    <n v="6"/>
    <n v="2026"/>
    <x v="1"/>
  </r>
  <r>
    <s v="I654321"/>
    <x v="0"/>
    <x v="2"/>
    <x v="0"/>
    <x v="3"/>
    <x v="10"/>
    <n v="3234.23"/>
    <s v="Messtechnik II"/>
    <n v="5"/>
    <n v="2014"/>
    <x v="0"/>
  </r>
  <r>
    <s v="I345678"/>
    <x v="0"/>
    <x v="15"/>
    <x v="0"/>
    <x v="3"/>
    <x v="11"/>
    <n v="4245.3599999999997"/>
    <s v="Messtechnik II"/>
    <n v="5"/>
    <n v="2022"/>
    <x v="0"/>
  </r>
  <r>
    <s v="I876543"/>
    <x v="0"/>
    <x v="15"/>
    <x v="0"/>
    <x v="3"/>
    <x v="20"/>
    <n v="3274.43"/>
    <s v="Messtechnik II"/>
    <n v="5"/>
    <n v="2007"/>
    <x v="0"/>
  </r>
  <r>
    <s v="I123456"/>
    <x v="0"/>
    <x v="16"/>
    <x v="0"/>
    <x v="3"/>
    <x v="21"/>
    <n v="3346.44"/>
    <s v="Messtechnik II"/>
    <n v="5"/>
    <n v="2004"/>
    <x v="0"/>
  </r>
  <r>
    <s v="I987654"/>
    <x v="0"/>
    <x v="16"/>
    <x v="0"/>
    <x v="3"/>
    <x v="13"/>
    <n v="4634.33"/>
    <s v="Messtechnik II"/>
    <n v="4"/>
    <n v="2023"/>
    <x v="0"/>
  </r>
  <r>
    <s v="I234567"/>
    <x v="0"/>
    <x v="6"/>
    <x v="0"/>
    <x v="3"/>
    <x v="14"/>
    <n v="734.23"/>
    <s v="Messtechnik II"/>
    <n v="3"/>
    <n v="2009"/>
    <x v="0"/>
  </r>
  <r>
    <s v="I654321"/>
    <x v="0"/>
    <x v="17"/>
    <x v="0"/>
    <x v="3"/>
    <x v="15"/>
    <n v="7345.34"/>
    <s v="Messtechnik II"/>
    <n v="8"/>
    <n v="2022"/>
    <x v="0"/>
  </r>
  <r>
    <s v="I876543"/>
    <x v="0"/>
    <x v="17"/>
    <x v="0"/>
    <x v="3"/>
    <x v="16"/>
    <n v="6238.43"/>
    <s v="Messtechnik II"/>
    <n v="5"/>
    <n v="2016"/>
    <x v="0"/>
  </r>
  <r>
    <s v="I345678"/>
    <x v="0"/>
    <x v="16"/>
    <x v="0"/>
    <x v="3"/>
    <x v="22"/>
    <n v="2424.54"/>
    <s v="Messtechnik II"/>
    <n v="4"/>
    <n v="2008"/>
    <x v="0"/>
  </r>
  <r>
    <s v="I987654"/>
    <x v="0"/>
    <x v="16"/>
    <x v="0"/>
    <x v="3"/>
    <x v="21"/>
    <n v="3632.33"/>
    <s v="Messtechnik II"/>
    <n v="4"/>
    <n v="2003"/>
    <x v="0"/>
  </r>
  <r>
    <s v="I123456"/>
    <x v="0"/>
    <x v="2"/>
    <x v="0"/>
    <x v="3"/>
    <x v="19"/>
    <n v="8382.34"/>
    <s v="Messtechnik II"/>
    <n v="4"/>
    <n v="2026"/>
    <x v="1"/>
  </r>
  <r>
    <s v="I876543"/>
    <x v="0"/>
    <x v="18"/>
    <x v="1"/>
    <x v="4"/>
    <x v="9"/>
    <n v="23424.23"/>
    <s v="Umwelttechnik"/>
    <n v="8"/>
    <n v="2028"/>
    <x v="1"/>
  </r>
  <r>
    <s v="I234567"/>
    <x v="0"/>
    <x v="19"/>
    <x v="0"/>
    <x v="4"/>
    <x v="0"/>
    <n v="1284.3399999999999"/>
    <s v="Umwelttechnik"/>
    <n v="3"/>
    <n v="2008"/>
    <x v="0"/>
  </r>
  <r>
    <s v="I654321"/>
    <x v="0"/>
    <x v="6"/>
    <x v="0"/>
    <x v="4"/>
    <x v="1"/>
    <n v="343.54"/>
    <s v="Umwelttechnik"/>
    <n v="3"/>
    <n v="2021"/>
    <x v="0"/>
  </r>
  <r>
    <s v="I345678"/>
    <x v="0"/>
    <x v="20"/>
    <x v="0"/>
    <x v="4"/>
    <x v="2"/>
    <n v="2342.33"/>
    <s v="Umwelttechnik"/>
    <n v="6"/>
    <n v="2009"/>
    <x v="0"/>
  </r>
  <r>
    <s v="I987654"/>
    <x v="0"/>
    <x v="20"/>
    <x v="0"/>
    <x v="4"/>
    <x v="3"/>
    <n v="1354.34"/>
    <s v="Umwelttechnik"/>
    <n v="3"/>
    <n v="2013"/>
    <x v="0"/>
  </r>
  <r>
    <s v="I876543"/>
    <x v="0"/>
    <x v="13"/>
    <x v="0"/>
    <x v="4"/>
    <x v="4"/>
    <n v="432.45"/>
    <s v="Umwelttechnik"/>
    <n v="3"/>
    <n v="2018"/>
    <x v="0"/>
  </r>
  <r>
    <s v="I234567"/>
    <x v="0"/>
    <x v="21"/>
    <x v="0"/>
    <x v="4"/>
    <x v="1"/>
    <n v="934.33"/>
    <s v="Umwelttechnik"/>
    <n v="4"/>
    <n v="2022"/>
    <x v="0"/>
  </r>
  <r>
    <s v="I123456"/>
    <x v="0"/>
    <x v="21"/>
    <x v="0"/>
    <x v="4"/>
    <x v="1"/>
    <n v="934.33"/>
    <s v="Umwelttechnik"/>
    <n v="4"/>
    <n v="2022"/>
    <x v="0"/>
  </r>
  <r>
    <s v="I654321"/>
    <x v="0"/>
    <x v="21"/>
    <x v="0"/>
    <x v="4"/>
    <x v="1"/>
    <n v="934.33"/>
    <s v="Umwelttechnik"/>
    <n v="4"/>
    <n v="2022"/>
    <x v="0"/>
  </r>
  <r>
    <s v="I345678"/>
    <x v="0"/>
    <x v="22"/>
    <x v="0"/>
    <x v="4"/>
    <x v="8"/>
    <n v="2324.54"/>
    <s v="Umwelttechnik"/>
    <n v="3"/>
    <n v="2010"/>
    <x v="0"/>
  </r>
  <r>
    <s v="I987654"/>
    <x v="0"/>
    <x v="11"/>
    <x v="0"/>
    <x v="4"/>
    <x v="9"/>
    <n v="534.33000000000004"/>
    <s v="Umwelttechnik"/>
    <n v="3"/>
    <n v="2023"/>
    <x v="0"/>
  </r>
  <r>
    <s v="I876543"/>
    <x v="0"/>
    <x v="2"/>
    <x v="0"/>
    <x v="4"/>
    <x v="10"/>
    <n v="2734.22"/>
    <s v="Umwelttechnik"/>
    <n v="3"/>
    <n v="2012"/>
    <x v="0"/>
  </r>
  <r>
    <s v="I234567"/>
    <x v="0"/>
    <x v="22"/>
    <x v="0"/>
    <x v="4"/>
    <x v="11"/>
    <n v="4234.33"/>
    <s v="Umwelttechnik"/>
    <n v="3"/>
    <n v="2020"/>
    <x v="0"/>
  </r>
  <r>
    <s v="I123456"/>
    <x v="0"/>
    <x v="6"/>
    <x v="0"/>
    <x v="4"/>
    <x v="20"/>
    <n v="533.41999999999996"/>
    <s v="Umwelttechnik"/>
    <n v="3"/>
    <n v="2005"/>
    <x v="0"/>
  </r>
  <r>
    <s v="I876543"/>
    <x v="0"/>
    <x v="6"/>
    <x v="0"/>
    <x v="4"/>
    <x v="15"/>
    <n v="543.32000000000005"/>
    <s v="Umwelttechnik"/>
    <n v="3"/>
    <n v="2017"/>
    <x v="0"/>
  </r>
  <r>
    <s v="I654321"/>
    <x v="1"/>
    <x v="11"/>
    <x v="0"/>
    <x v="5"/>
    <x v="15"/>
    <n v="736.21"/>
    <s v="Reisebuchung"/>
    <n v="3"/>
    <n v="2017"/>
    <x v="0"/>
  </r>
  <r>
    <s v="I345678"/>
    <x v="1"/>
    <x v="11"/>
    <x v="0"/>
    <x v="5"/>
    <x v="15"/>
    <n v="736.21"/>
    <s v="Reisebuchung"/>
    <n v="3"/>
    <n v="2017"/>
    <x v="0"/>
  </r>
  <r>
    <s v="I987654"/>
    <x v="1"/>
    <x v="11"/>
    <x v="0"/>
    <x v="5"/>
    <x v="15"/>
    <n v="736.21"/>
    <s v="Reisebuchung"/>
    <n v="3"/>
    <n v="2017"/>
    <x v="0"/>
  </r>
  <r>
    <s v="I234567"/>
    <x v="1"/>
    <x v="11"/>
    <x v="0"/>
    <x v="5"/>
    <x v="18"/>
    <n v="837.4"/>
    <s v="Reisebuchung"/>
    <n v="3"/>
    <n v="2019"/>
    <x v="0"/>
  </r>
  <r>
    <s v="I123456"/>
    <x v="1"/>
    <x v="11"/>
    <x v="0"/>
    <x v="5"/>
    <x v="18"/>
    <n v="837.4"/>
    <s v="Reisebuchung"/>
    <n v="3"/>
    <n v="2019"/>
    <x v="0"/>
  </r>
  <r>
    <s v="I876543"/>
    <x v="1"/>
    <x v="11"/>
    <x v="0"/>
    <x v="5"/>
    <x v="18"/>
    <n v="837.4"/>
    <s v="Reisebuchung"/>
    <n v="3"/>
    <n v="2019"/>
    <x v="0"/>
  </r>
  <r>
    <s v="I654321"/>
    <x v="1"/>
    <x v="11"/>
    <x v="0"/>
    <x v="5"/>
    <x v="18"/>
    <n v="837.4"/>
    <s v="Reisebuchung"/>
    <n v="3"/>
    <n v="2019"/>
    <x v="0"/>
  </r>
  <r>
    <s v="I345678"/>
    <x v="1"/>
    <x v="11"/>
    <x v="0"/>
    <x v="5"/>
    <x v="18"/>
    <n v="837.4"/>
    <s v="Reisebuchung"/>
    <n v="3"/>
    <n v="2019"/>
    <x v="0"/>
  </r>
  <r>
    <s v="I987654"/>
    <x v="1"/>
    <x v="23"/>
    <x v="0"/>
    <x v="6"/>
    <x v="0"/>
    <n v="4243.54"/>
    <s v="WiPsy"/>
    <n v="5"/>
    <n v="2010"/>
    <x v="0"/>
  </r>
  <r>
    <s v="I234567"/>
    <x v="1"/>
    <x v="23"/>
    <x v="0"/>
    <x v="6"/>
    <x v="23"/>
    <n v="3434.23"/>
    <s v="WiPsy"/>
    <n v="5"/>
    <n v="2003"/>
    <x v="0"/>
  </r>
  <r>
    <s v="I876543"/>
    <x v="1"/>
    <x v="23"/>
    <x v="0"/>
    <x v="6"/>
    <x v="2"/>
    <n v="4353.54"/>
    <s v="WiPsy"/>
    <n v="5"/>
    <n v="2008"/>
    <x v="0"/>
  </r>
  <r>
    <s v="I123456"/>
    <x v="1"/>
    <x v="24"/>
    <x v="1"/>
    <x v="6"/>
    <x v="9"/>
    <n v="15283.44"/>
    <s v="WiPsy"/>
    <n v="8"/>
    <n v="2028"/>
    <x v="1"/>
  </r>
  <r>
    <s v="I654321"/>
    <x v="1"/>
    <x v="25"/>
    <x v="0"/>
    <x v="6"/>
    <x v="4"/>
    <n v="1282.3399999999999"/>
    <s v="WiPsy"/>
    <n v="4"/>
    <n v="2019"/>
    <x v="0"/>
  </r>
  <r>
    <s v="I345678"/>
    <x v="1"/>
    <x v="25"/>
    <x v="0"/>
    <x v="6"/>
    <x v="4"/>
    <n v="1282.3399999999999"/>
    <s v="WiPsy"/>
    <n v="4"/>
    <n v="2019"/>
    <x v="0"/>
  </r>
  <r>
    <s v="I987654"/>
    <x v="1"/>
    <x v="25"/>
    <x v="0"/>
    <x v="6"/>
    <x v="4"/>
    <n v="1282.3399999999999"/>
    <s v="WiPsy"/>
    <n v="4"/>
    <n v="2019"/>
    <x v="0"/>
  </r>
  <r>
    <s v="I234567"/>
    <x v="1"/>
    <x v="11"/>
    <x v="0"/>
    <x v="6"/>
    <x v="7"/>
    <n v="788.3"/>
    <s v="WiPsy"/>
    <n v="3"/>
    <n v="2015"/>
    <x v="0"/>
  </r>
  <r>
    <s v="I876543"/>
    <x v="1"/>
    <x v="11"/>
    <x v="0"/>
    <x v="6"/>
    <x v="8"/>
    <n v="788.3"/>
    <s v="WiPsy"/>
    <n v="3"/>
    <n v="2010"/>
    <x v="0"/>
  </r>
  <r>
    <s v="I123456"/>
    <x v="1"/>
    <x v="11"/>
    <x v="0"/>
    <x v="6"/>
    <x v="9"/>
    <n v="788.3"/>
    <s v="WiPsy"/>
    <n v="3"/>
    <n v="2023"/>
    <x v="0"/>
  </r>
  <r>
    <s v="I654321"/>
    <x v="1"/>
    <x v="11"/>
    <x v="0"/>
    <x v="6"/>
    <x v="10"/>
    <n v="788.3"/>
    <s v="WiPsy"/>
    <n v="3"/>
    <n v="2012"/>
    <x v="0"/>
  </r>
  <r>
    <s v="I345678"/>
    <x v="1"/>
    <x v="11"/>
    <x v="0"/>
    <x v="7"/>
    <x v="23"/>
    <n v="1843.23"/>
    <s v="Kognition"/>
    <n v="5"/>
    <n v="2003"/>
    <x v="0"/>
  </r>
  <r>
    <s v="I987654"/>
    <x v="1"/>
    <x v="11"/>
    <x v="0"/>
    <x v="7"/>
    <x v="20"/>
    <n v="655.55"/>
    <s v="Kognition"/>
    <n v="3"/>
    <n v="2005"/>
    <x v="0"/>
  </r>
  <r>
    <s v="I876543"/>
    <x v="1"/>
    <x v="11"/>
    <x v="0"/>
    <x v="7"/>
    <x v="12"/>
    <n v="535.42999999999995"/>
    <s v="Kognition"/>
    <n v="3"/>
    <n v="2016"/>
    <x v="0"/>
  </r>
  <r>
    <s v="I234567"/>
    <x v="1"/>
    <x v="26"/>
    <x v="0"/>
    <x v="7"/>
    <x v="13"/>
    <n v="2323.34"/>
    <s v="Kognition"/>
    <n v="4"/>
    <n v="2023"/>
    <x v="0"/>
  </r>
  <r>
    <s v="I123456"/>
    <x v="1"/>
    <x v="26"/>
    <x v="0"/>
    <x v="7"/>
    <x v="13"/>
    <n v="2323.34"/>
    <s v="Kognition"/>
    <n v="4"/>
    <n v="2023"/>
    <x v="0"/>
  </r>
  <r>
    <s v="I654321"/>
    <x v="1"/>
    <x v="26"/>
    <x v="0"/>
    <x v="7"/>
    <x v="13"/>
    <n v="2323.34"/>
    <s v="Kognition"/>
    <n v="4"/>
    <n v="2023"/>
    <x v="0"/>
  </r>
  <r>
    <s v="I987654"/>
    <x v="1"/>
    <x v="12"/>
    <x v="0"/>
    <x v="7"/>
    <x v="16"/>
    <n v="1342.23"/>
    <s v="Kognition"/>
    <n v="5"/>
    <n v="2016"/>
    <x v="0"/>
  </r>
  <r>
    <s v="I345678"/>
    <x v="1"/>
    <x v="12"/>
    <x v="0"/>
    <x v="7"/>
    <x v="19"/>
    <n v="2375.33"/>
    <s v="Kognition"/>
    <n v="5"/>
    <n v="2027"/>
    <x v="1"/>
  </r>
  <r>
    <s v="I876543"/>
    <x v="1"/>
    <x v="12"/>
    <x v="0"/>
    <x v="7"/>
    <x v="18"/>
    <n v="2323.35"/>
    <s v="Kognition"/>
    <n v="5"/>
    <n v="2021"/>
    <x v="0"/>
  </r>
  <r>
    <s v="I234567"/>
    <x v="1"/>
    <x v="12"/>
    <x v="0"/>
    <x v="7"/>
    <x v="19"/>
    <n v="1263.3399999999999"/>
    <s v="Kognition"/>
    <n v="5"/>
    <n v="2027"/>
    <x v="1"/>
  </r>
  <r>
    <s v="I654321"/>
    <x v="1"/>
    <x v="11"/>
    <x v="0"/>
    <x v="7"/>
    <x v="17"/>
    <n v="1217.3599999999999"/>
    <s v="Kognition"/>
    <n v="3"/>
    <n v="2024"/>
    <x v="1"/>
  </r>
  <r>
    <s v="I123456"/>
    <x v="1"/>
    <x v="11"/>
    <x v="0"/>
    <x v="7"/>
    <x v="17"/>
    <n v="1217.3599999999999"/>
    <s v="Kognition"/>
    <n v="3"/>
    <n v="2024"/>
    <x v="1"/>
  </r>
  <r>
    <s v="I876543"/>
    <x v="1"/>
    <x v="11"/>
    <x v="0"/>
    <x v="7"/>
    <x v="17"/>
    <n v="1217.3599999999999"/>
    <s v="Kognition"/>
    <n v="3"/>
    <n v="2024"/>
    <x v="1"/>
  </r>
  <r>
    <s v="I345678"/>
    <x v="1"/>
    <x v="11"/>
    <x v="0"/>
    <x v="7"/>
    <x v="17"/>
    <n v="1217.3599999999999"/>
    <s v="Kognition"/>
    <n v="3"/>
    <n v="2024"/>
    <x v="1"/>
  </r>
  <r>
    <s v="I987654"/>
    <x v="2"/>
    <x v="11"/>
    <x v="0"/>
    <x v="8"/>
    <x v="13"/>
    <n v="834.76"/>
    <s v="Wirtschaftsförderung"/>
    <n v="3"/>
    <n v="2022"/>
    <x v="0"/>
  </r>
  <r>
    <s v="I234567"/>
    <x v="2"/>
    <x v="11"/>
    <x v="0"/>
    <x v="8"/>
    <x v="13"/>
    <n v="834.76"/>
    <s v="Wirtschaftsförderung"/>
    <n v="3"/>
    <n v="2022"/>
    <x v="0"/>
  </r>
  <r>
    <s v="I654321"/>
    <x v="2"/>
    <x v="11"/>
    <x v="0"/>
    <x v="8"/>
    <x v="13"/>
    <n v="834.76"/>
    <s v="Wirtschaftsförderung"/>
    <n v="3"/>
    <n v="2022"/>
    <x v="0"/>
  </r>
  <r>
    <s v="I876543"/>
    <x v="2"/>
    <x v="11"/>
    <x v="0"/>
    <x v="8"/>
    <x v="13"/>
    <n v="834.76"/>
    <s v="Wirtschaftsförderung"/>
    <n v="3"/>
    <n v="2022"/>
    <x v="0"/>
  </r>
  <r>
    <s v="I123456"/>
    <x v="2"/>
    <x v="11"/>
    <x v="0"/>
    <x v="8"/>
    <x v="13"/>
    <n v="834.76"/>
    <s v="Wirtschaftsförderung"/>
    <n v="3"/>
    <n v="2022"/>
    <x v="0"/>
  </r>
  <r>
    <s v="I345678"/>
    <x v="2"/>
    <x v="11"/>
    <x v="0"/>
    <x v="8"/>
    <x v="13"/>
    <n v="834.76"/>
    <s v="Wirtschaftsförderung"/>
    <n v="3"/>
    <n v="2022"/>
    <x v="0"/>
  </r>
  <r>
    <s v="I987654"/>
    <x v="2"/>
    <x v="11"/>
    <x v="0"/>
    <x v="8"/>
    <x v="13"/>
    <n v="834.76"/>
    <s v="Wirtschaftsförderung"/>
    <n v="3"/>
    <n v="2022"/>
    <x v="0"/>
  </r>
  <r>
    <s v="I654321"/>
    <x v="2"/>
    <x v="11"/>
    <x v="0"/>
    <x v="8"/>
    <x v="13"/>
    <n v="834.76"/>
    <s v="Wirtschaftsförderung"/>
    <n v="3"/>
    <n v="2022"/>
    <x v="0"/>
  </r>
  <r>
    <s v="I876543"/>
    <x v="2"/>
    <x v="11"/>
    <x v="0"/>
    <x v="8"/>
    <x v="13"/>
    <n v="834.76"/>
    <s v="Wirtschaftsförderung"/>
    <n v="3"/>
    <n v="2022"/>
    <x v="0"/>
  </r>
  <r>
    <s v="I234567"/>
    <x v="2"/>
    <x v="11"/>
    <x v="0"/>
    <x v="8"/>
    <x v="13"/>
    <n v="834.76"/>
    <s v="Wirtschaftsförderung"/>
    <n v="3"/>
    <n v="202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:D19" firstHeaderRow="1" firstDataRow="1" firstDataCol="0"/>
  <pivotFields count="11">
    <pivotField showAll="0"/>
    <pivotField showAll="0"/>
    <pivotField showAll="0"/>
    <pivotField showAll="0"/>
    <pivotField showAll="0"/>
    <pivotField numFmtId="1" showAll="0"/>
    <pivotField numFmtId="165" showAll="0"/>
    <pivotField showAll="0" defaultSubtotal="0"/>
    <pivotField showAll="0"/>
    <pivotField numFmtId="1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G5:H13" firstHeaderRow="1" firstDataRow="1" firstDataCol="1"/>
  <pivotFields count="11">
    <pivotField dataField="1" showAll="0"/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numFmtId="1" showAll="0"/>
    <pivotField numFmtId="165" showAll="0"/>
    <pivotField showAll="0" defaultSubtotal="0"/>
    <pivotField showAll="0"/>
    <pivotField numFmtId="1" showAll="0"/>
    <pivotField showAll="0"/>
  </pivotFields>
  <rowFields count="2">
    <field x="3"/>
    <field x="1"/>
  </rowFields>
  <rowItems count="8">
    <i>
      <x/>
    </i>
    <i r="1">
      <x/>
    </i>
    <i r="1">
      <x v="2"/>
    </i>
    <i>
      <x v="1"/>
    </i>
    <i r="1">
      <x/>
    </i>
    <i r="1">
      <x v="1"/>
    </i>
    <i r="1">
      <x v="2"/>
    </i>
    <i t="grand">
      <x/>
    </i>
  </rowItems>
  <colItems count="1">
    <i/>
  </colItems>
  <dataFields count="1">
    <dataField name="Anzahl von Inventarnummer" fld="0" subtotal="count" baseField="0" baseItem="0"/>
  </dataFields>
  <formats count="9">
    <format dxfId="48">
      <pivotArea type="all" dataOnly="0" outline="0" fieldPosition="0"/>
    </format>
    <format dxfId="49">
      <pivotArea outline="0" collapsedLevelsAreSubtotals="1" fieldPosition="0"/>
    </format>
    <format dxfId="50">
      <pivotArea field="3" type="button" dataOnly="0" labelOnly="1" outline="0" axis="axisRow" fieldPosition="0"/>
    </format>
    <format dxfId="51">
      <pivotArea dataOnly="0" labelOnly="1" outline="0" axis="axisValues" fieldPosition="0"/>
    </format>
    <format dxfId="52">
      <pivotArea dataOnly="0" labelOnly="1" fieldPosition="0">
        <references count="1">
          <reference field="3" count="0"/>
        </references>
      </pivotArea>
    </format>
    <format dxfId="53">
      <pivotArea dataOnly="0" labelOnly="1" grandRow="1" outline="0" fieldPosition="0"/>
    </format>
    <format dxfId="54">
      <pivotArea dataOnly="0" labelOnly="1" fieldPosition="0">
        <references count="2">
          <reference field="1" count="2">
            <x v="0"/>
            <x v="2"/>
          </reference>
          <reference field="3" count="1" selected="0">
            <x v="0"/>
          </reference>
        </references>
      </pivotArea>
    </format>
    <format dxfId="55">
      <pivotArea dataOnly="0" labelOnly="1" fieldPosition="0">
        <references count="2">
          <reference field="1" count="0"/>
          <reference field="3" count="1" selected="0">
            <x v="1"/>
          </reference>
        </references>
      </pivotArea>
    </format>
    <format dxfId="5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7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D17:E45" firstHeaderRow="1" firstDataRow="1" firstDataCol="1"/>
  <pivotFields count="11">
    <pivotField showAll="0"/>
    <pivotField showAll="0"/>
    <pivotField axis="axisRow" showAll="0" sortType="descending">
      <items count="28">
        <item x="19"/>
        <item x="20"/>
        <item x="24"/>
        <item x="22"/>
        <item x="23"/>
        <item x="9"/>
        <item x="26"/>
        <item x="17"/>
        <item x="7"/>
        <item x="16"/>
        <item x="8"/>
        <item x="18"/>
        <item x="11"/>
        <item x="2"/>
        <item x="4"/>
        <item x="21"/>
        <item x="0"/>
        <item x="10"/>
        <item x="25"/>
        <item x="15"/>
        <item x="6"/>
        <item x="1"/>
        <item x="3"/>
        <item x="14"/>
        <item x="5"/>
        <item x="1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" showAll="0"/>
    <pivotField dataField="1" numFmtId="165" showAll="0"/>
    <pivotField showAll="0" defaultSubtotal="0"/>
    <pivotField showAll="0"/>
    <pivotField numFmtId="1" showAll="0"/>
    <pivotField showAll="0"/>
  </pivotFields>
  <rowFields count="1">
    <field x="2"/>
  </rowFields>
  <rowItems count="28">
    <i>
      <x v="8"/>
    </i>
    <i>
      <x v="21"/>
    </i>
    <i>
      <x v="12"/>
    </i>
    <i>
      <x v="11"/>
    </i>
    <i>
      <x v="13"/>
    </i>
    <i>
      <x v="16"/>
    </i>
    <i>
      <x v="22"/>
    </i>
    <i>
      <x v="2"/>
    </i>
    <i>
      <x v="5"/>
    </i>
    <i>
      <x v="9"/>
    </i>
    <i>
      <x v="7"/>
    </i>
    <i>
      <x v="25"/>
    </i>
    <i>
      <x v="23"/>
    </i>
    <i>
      <x v="10"/>
    </i>
    <i>
      <x v="4"/>
    </i>
    <i>
      <x v="26"/>
    </i>
    <i>
      <x v="19"/>
    </i>
    <i>
      <x v="6"/>
    </i>
    <i>
      <x v="3"/>
    </i>
    <i>
      <x v="24"/>
    </i>
    <i>
      <x v="18"/>
    </i>
    <i>
      <x v="1"/>
    </i>
    <i>
      <x v="20"/>
    </i>
    <i>
      <x v="14"/>
    </i>
    <i>
      <x v="15"/>
    </i>
    <i>
      <x v="17"/>
    </i>
    <i>
      <x/>
    </i>
    <i t="grand">
      <x/>
    </i>
  </rowItems>
  <colItems count="1">
    <i/>
  </colItems>
  <dataFields count="1">
    <dataField name="Summe von Anschaffungspreis" fld="6" baseField="0" baseItem="0"/>
  </dataFields>
  <formats count="14">
    <format dxfId="41">
      <pivotArea type="all" dataOnly="0" outline="0" fieldPosition="0"/>
    </format>
    <format dxfId="42">
      <pivotArea outline="0" collapsedLevelsAreSubtotals="1" fieldPosition="0"/>
    </format>
    <format dxfId="43">
      <pivotArea field="2" type="button" dataOnly="0" labelOnly="1" outline="0" axis="axisRow" fieldPosition="0"/>
    </format>
    <format dxfId="44">
      <pivotArea dataOnly="0" labelOnly="1" outline="0" axis="axisValues" fieldPosition="0"/>
    </format>
    <format dxfId="45">
      <pivotArea dataOnly="0" labelOnly="1" fieldPosition="0">
        <references count="1">
          <reference field="2" count="0"/>
        </references>
      </pivotArea>
    </format>
    <format dxfId="46">
      <pivotArea dataOnly="0" labelOnly="1" grandRow="1" outline="0" fieldPosition="0"/>
    </format>
    <format dxfId="4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D5:F15" firstHeaderRow="0" firstDataRow="1" firstDataCol="1"/>
  <pivotFields count="11">
    <pivotField dataField="1" showAll="0"/>
    <pivotField showAll="0"/>
    <pivotField showAll="0"/>
    <pivotField showAll="0"/>
    <pivotField axis="axisRow" showAll="0">
      <items count="10">
        <item x="7"/>
        <item x="2"/>
        <item x="1"/>
        <item x="3"/>
        <item x="0"/>
        <item x="5"/>
        <item x="4"/>
        <item x="6"/>
        <item x="8"/>
        <item t="default"/>
      </items>
    </pivotField>
    <pivotField numFmtId="1" showAll="0"/>
    <pivotField dataField="1" numFmtId="165" showAll="0"/>
    <pivotField showAll="0" defaultSubtotal="0"/>
    <pivotField showAll="0"/>
    <pivotField numFmtId="1"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Anzahl von Inventarnummer" fld="0" subtotal="count" baseField="0" baseItem="0"/>
    <dataField name="Summe von Anschaffungspreis" fld="6" baseField="0" baseItem="0"/>
  </dataFields>
  <formats count="6">
    <format dxfId="35">
      <pivotArea type="all" dataOnly="0" outline="0" fieldPosition="0"/>
    </format>
    <format dxfId="36">
      <pivotArea outline="0" collapsedLevelsAreSubtotals="1" fieldPosition="0"/>
    </format>
    <format dxfId="37">
      <pivotArea field="4" type="button" dataOnly="0" labelOnly="1" outline="0" axis="axisRow" fieldPosition="0"/>
    </format>
    <format dxfId="38">
      <pivotArea dataOnly="0" labelOnly="1" fieldPosition="0">
        <references count="1">
          <reference field="4" count="0"/>
        </references>
      </pivotArea>
    </format>
    <format dxfId="39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2:C25" firstHeaderRow="1" firstDataRow="1" firstDataCol="1"/>
  <pivotFields count="11">
    <pivotField showAll="0"/>
    <pivotField showAll="0"/>
    <pivotField showAll="0"/>
    <pivotField showAll="0"/>
    <pivotField showAll="0"/>
    <pivotField numFmtId="1" showAll="0"/>
    <pivotField dataField="1" numFmtId="165" showAll="0"/>
    <pivotField showAll="0" defaultSubtotal="0"/>
    <pivotField showAll="0"/>
    <pivotField numFmtId="1"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me von Anschaffungspreis" fld="6" baseField="0" baseItem="0"/>
  </dataFields>
  <formats count="7">
    <format dxfId="28">
      <pivotArea type="all" dataOnly="0" outline="0" fieldPosition="0"/>
    </format>
    <format dxfId="29">
      <pivotArea outline="0" collapsedLevelsAreSubtotals="1" fieldPosition="0"/>
    </format>
    <format dxfId="30">
      <pivotArea field="10" type="button" dataOnly="0" labelOnly="1" outline="0" axis="axisRow" fieldPosition="0"/>
    </format>
    <format dxfId="31">
      <pivotArea dataOnly="0" labelOnly="1" outline="0" axis="axisValues" fieldPosition="0"/>
    </format>
    <format dxfId="32">
      <pivotArea dataOnly="0" labelOnly="1" fieldPosition="0">
        <references count="1">
          <reference field="10" count="0"/>
        </references>
      </pivotArea>
    </format>
    <format dxfId="33">
      <pivotArea dataOnly="0" labelOnly="1" grandRow="1" outline="0" fieldPosition="0"/>
    </format>
    <format dxfId="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4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6:C20" firstHeaderRow="1" firstDataRow="1" firstDataCol="1"/>
  <pivotFields count="11"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" showAll="0"/>
    <pivotField dataField="1" numFmtId="165" showAll="0"/>
    <pivotField showAll="0" defaultSubtotal="0"/>
    <pivotField showAll="0"/>
    <pivotField numFmtI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me von Anschaffungspreis" fld="6" baseField="0" baseItem="0"/>
  </dataFields>
  <formats count="7">
    <format dxfId="21">
      <pivotArea type="all" dataOnly="0" outline="0" fieldPosition="0"/>
    </format>
    <format dxfId="22">
      <pivotArea outline="0" collapsedLevelsAreSubtotals="1" fieldPosition="0"/>
    </format>
    <format dxfId="23">
      <pivotArea field="1" type="button" dataOnly="0" labelOnly="1" outline="0" axis="axisRow" fieldPosition="0"/>
    </format>
    <format dxfId="24">
      <pivotArea dataOnly="0" labelOnly="1" outline="0" axis="axisValues" fieldPosition="0"/>
    </format>
    <format dxfId="25">
      <pivotArea dataOnly="0" labelOnly="1" fieldPosition="0">
        <references count="1">
          <reference field="1" count="0"/>
        </references>
      </pivotArea>
    </format>
    <format dxfId="26">
      <pivotArea dataOnly="0" labelOnly="1" grandRow="1" outline="0" fieldPosition="0"/>
    </format>
    <format dxfId="2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3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0:C14" firstHeaderRow="1" firstDataRow="1" firstDataCol="1"/>
  <pivotFields count="11">
    <pivotField dataField="1"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" showAll="0"/>
    <pivotField numFmtId="165" showAll="0"/>
    <pivotField showAll="0" defaultSubtotal="0"/>
    <pivotField showAll="0"/>
    <pivotField numFmtI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nzahl von Inventarnummer" fld="0" subtotal="count" baseField="0" baseItem="0"/>
  </dataFields>
  <formats count="7">
    <format dxfId="14">
      <pivotArea type="all" dataOnly="0" outline="0" fieldPosition="0"/>
    </format>
    <format dxfId="15">
      <pivotArea outline="0" collapsedLevelsAreSubtotals="1" fieldPosition="0"/>
    </format>
    <format dxfId="16">
      <pivotArea field="1" type="button" dataOnly="0" labelOnly="1" outline="0" axis="axisRow" fieldPosition="0"/>
    </format>
    <format dxfId="17">
      <pivotArea dataOnly="0" labelOnly="1" outline="0" axis="axisValues" fieldPosition="0"/>
    </format>
    <format dxfId="18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2" cacheId="4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5:C8" firstHeaderRow="1" firstDataRow="1" firstDataCol="1"/>
  <pivotFields count="11">
    <pivotField dataField="1" showAll="0"/>
    <pivotField showAll="0"/>
    <pivotField showAll="0"/>
    <pivotField showAll="0"/>
    <pivotField showAll="0"/>
    <pivotField numFmtId="1" showAll="0"/>
    <pivotField numFmtId="165" showAll="0"/>
    <pivotField showAll="0" defaultSubtotal="0"/>
    <pivotField showAll="0"/>
    <pivotField numFmtId="1"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Anzahl von Inventarnummer" fld="0" subtotal="count" baseField="0" baseItem="0"/>
  </dataFields>
  <formats count="7">
    <format dxfId="7">
      <pivotArea type="all" dataOnly="0" outline="0" fieldPosition="0"/>
    </format>
    <format dxfId="8">
      <pivotArea outline="0" collapsedLevelsAreSubtotals="1" fieldPosition="0"/>
    </format>
    <format dxfId="9">
      <pivotArea field="10" type="button" dataOnly="0" labelOnly="1" outline="0" axis="axisRow" fieldPosition="0"/>
    </format>
    <format dxfId="10">
      <pivotArea dataOnly="0" labelOnly="1" outline="0" axis="axisValues" fieldPosition="0"/>
    </format>
    <format dxfId="11">
      <pivotArea dataOnly="0" labelOnly="1" fieldPosition="0">
        <references count="1">
          <reference field="10" count="0"/>
        </references>
      </pivotArea>
    </format>
    <format dxfId="12">
      <pivotArea dataOnly="0" labelOnly="1" grandRow="1" outline="0" fieldPosition="0"/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G20" sqref="G20"/>
    </sheetView>
  </sheetViews>
  <sheetFormatPr baseColWidth="10" defaultRowHeight="14.4" x14ac:dyDescent="0.3"/>
  <cols>
    <col min="1" max="1" width="3.33203125" customWidth="1"/>
    <col min="2" max="2" width="26.77734375" customWidth="1"/>
    <col min="3" max="3" width="14.44140625" customWidth="1"/>
    <col min="4" max="4" width="19" customWidth="1"/>
    <col min="5" max="5" width="3.33203125" customWidth="1"/>
    <col min="6" max="6" width="23.109375" customWidth="1"/>
    <col min="7" max="7" width="12.44140625" customWidth="1"/>
    <col min="8" max="8" width="15" customWidth="1"/>
    <col min="9" max="9" width="12.21875" customWidth="1"/>
    <col min="10" max="10" width="3.33203125" customWidth="1"/>
  </cols>
  <sheetData>
    <row r="2" spans="2:9" ht="23.4" x14ac:dyDescent="0.45">
      <c r="B2" s="57" t="s">
        <v>80</v>
      </c>
      <c r="C2" s="57"/>
      <c r="D2" s="57"/>
      <c r="E2" s="57"/>
      <c r="F2" s="57"/>
      <c r="G2" s="57"/>
      <c r="H2" s="57"/>
      <c r="I2" s="57"/>
    </row>
    <row r="3" spans="2:9" ht="15" thickBot="1" x14ac:dyDescent="0.35"/>
    <row r="4" spans="2:9" x14ac:dyDescent="0.3">
      <c r="B4" s="61" t="s">
        <v>73</v>
      </c>
      <c r="C4" s="62" t="s">
        <v>68</v>
      </c>
      <c r="D4" s="63" t="s">
        <v>69</v>
      </c>
      <c r="F4" s="61" t="s">
        <v>79</v>
      </c>
      <c r="G4" s="69" t="s">
        <v>8</v>
      </c>
      <c r="H4" s="69" t="s">
        <v>10</v>
      </c>
      <c r="I4" s="70" t="s">
        <v>9</v>
      </c>
    </row>
    <row r="5" spans="2:9" x14ac:dyDescent="0.3">
      <c r="B5" s="64" t="s">
        <v>58</v>
      </c>
      <c r="C5" s="59">
        <f>GETPIVOTDATA("Inventarnummer",'Worksheet C'!$B$5)</f>
        <v>100</v>
      </c>
      <c r="D5" s="65">
        <f>GETPIVOTDATA("Anschaffungspreis",'Worksheet C'!$B$22)</f>
        <v>350229.56999999995</v>
      </c>
      <c r="F5" s="64" t="s">
        <v>19</v>
      </c>
      <c r="G5" s="59">
        <f>GETPIVOTDATA("Inventarnummer",'Worksheet C'!$G$5,"Fachbereich","AI","Gerätetyp","Großgerät")</f>
        <v>8</v>
      </c>
      <c r="H5" s="59">
        <f>IFERROR(GETPIVOTDATA("Inventarnummer",'Worksheet C'!$G$5,"Fachbereich","Vw","Gerätetyp","Großgerät"),0)</f>
        <v>0</v>
      </c>
      <c r="I5" s="71">
        <f>GETPIVOTDATA("Inventarnummer",'Worksheet C'!$G$5,"Fachbereich","W","Gerätetyp","Großgerät")</f>
        <v>1</v>
      </c>
    </row>
    <row r="6" spans="2:9" x14ac:dyDescent="0.3">
      <c r="B6" s="64" t="s">
        <v>59</v>
      </c>
      <c r="C6" s="59">
        <f>GETPIVOTDATA("Inventarnummer",'Worksheet C'!$B$5,"Abgeschrieben","Ja")</f>
        <v>85</v>
      </c>
      <c r="D6" s="65">
        <f>GETPIVOTDATA("Anschaffungspreis",'Worksheet C'!$B$22,"Abgeschrieben","Ja")</f>
        <v>220142.12999999998</v>
      </c>
      <c r="F6" s="64" t="s">
        <v>18</v>
      </c>
      <c r="G6" s="59">
        <f>GETPIVOTDATA("Inventarnummer",'Worksheet C'!$G$5,"Fachbereich","AI","Gerätetyp","Kleingerät")</f>
        <v>49</v>
      </c>
      <c r="H6" s="59">
        <f>GETPIVOTDATA("Inventarnummer",'Worksheet C'!$G$5,"Fachbereich","Vw","Gerätetyp","Kleingerät")</f>
        <v>10</v>
      </c>
      <c r="I6" s="71">
        <f>GETPIVOTDATA("Inventarnummer",'Worksheet C'!$G$5,"Fachbereich","W","Gerätetyp","Kleingerät")</f>
        <v>32</v>
      </c>
    </row>
    <row r="7" spans="2:9" ht="15" thickBot="1" x14ac:dyDescent="0.35">
      <c r="B7" s="66" t="s">
        <v>66</v>
      </c>
      <c r="C7" s="67">
        <f>GETPIVOTDATA("Inventarnummer",'Worksheet C'!$B$5,"Abgeschrieben","Nein")</f>
        <v>15</v>
      </c>
      <c r="D7" s="68">
        <f>GETPIVOTDATA("Anschaffungspreis",'Worksheet C'!$B$22,"Abgeschrieben","Nein")</f>
        <v>130087.43999999999</v>
      </c>
      <c r="F7" s="66" t="s">
        <v>72</v>
      </c>
      <c r="G7" s="67">
        <f>SUM(G5:G6)</f>
        <v>57</v>
      </c>
      <c r="H7" s="67">
        <f>SUM(H5:H6)</f>
        <v>10</v>
      </c>
      <c r="I7" s="72">
        <f>SUM(I5:I6)</f>
        <v>33</v>
      </c>
    </row>
    <row r="8" spans="2:9" ht="15" thickBot="1" x14ac:dyDescent="0.35"/>
    <row r="9" spans="2:9" x14ac:dyDescent="0.3">
      <c r="B9" s="61" t="s">
        <v>75</v>
      </c>
      <c r="C9" s="62" t="s">
        <v>68</v>
      </c>
      <c r="D9" s="63" t="s">
        <v>69</v>
      </c>
      <c r="F9" s="73" t="s">
        <v>82</v>
      </c>
      <c r="G9" s="77"/>
      <c r="H9" s="74"/>
    </row>
    <row r="10" spans="2:9" x14ac:dyDescent="0.3">
      <c r="B10" s="64" t="s">
        <v>8</v>
      </c>
      <c r="C10" s="59">
        <f>GETPIVOTDATA("Inventarnummer",'Worksheet C'!$B$10,"Fachbereich","AI")</f>
        <v>57</v>
      </c>
      <c r="D10" s="65">
        <f>GETPIVOTDATA("Anschaffungspreis",'Worksheet C'!$B$16,"Fachbereich","AI")</f>
        <v>278993.45000000007</v>
      </c>
      <c r="F10" s="75" t="str">
        <f>'Worksheet C'!D18</f>
        <v>Hochtemperaturofen</v>
      </c>
      <c r="G10" s="60">
        <f>'Worksheet C'!E18</f>
        <v>37573.230000000003</v>
      </c>
      <c r="H10" s="71" t="str">
        <f>IFERROR(VLOOKUP(G10,'Worksheet D'!H3:J102,2,FALSE),"mehrere Labore")</f>
        <v>Messtechnik</v>
      </c>
    </row>
    <row r="11" spans="2:9" x14ac:dyDescent="0.3">
      <c r="B11" s="64" t="s">
        <v>10</v>
      </c>
      <c r="C11" s="59">
        <f>GETPIVOTDATA("Inventarnummer",'Worksheet C'!$B$10,"Fachbereich","Vw")</f>
        <v>10</v>
      </c>
      <c r="D11" s="65">
        <f>GETPIVOTDATA("Anschaffungspreis",'Worksheet C'!$B$16,"Fachbereich","Vw")</f>
        <v>8347.6</v>
      </c>
      <c r="F11" s="75" t="str">
        <f>'Worksheet C'!D19</f>
        <v>Rasterkraftmikroskop</v>
      </c>
      <c r="G11" s="60">
        <f>'Worksheet C'!E19</f>
        <v>34234.67</v>
      </c>
      <c r="H11" s="71" t="str">
        <f>IFERROR(VLOOKUP(G11,'Worksheet D'!H4:J103,2,FALSE),"mehrere Labore")</f>
        <v>Photonik</v>
      </c>
    </row>
    <row r="12" spans="2:9" x14ac:dyDescent="0.3">
      <c r="B12" s="64" t="s">
        <v>9</v>
      </c>
      <c r="C12" s="59">
        <f>GETPIVOTDATA("Inventarnummer",'Worksheet C'!$B$10,"Fachbereich","W")</f>
        <v>33</v>
      </c>
      <c r="D12" s="65">
        <f>GETPIVOTDATA("Anschaffungspreis",'Worksheet C'!$B$16,"Fachbereich","W")</f>
        <v>62888.520000000004</v>
      </c>
      <c r="F12" s="75" t="str">
        <f>'Worksheet C'!D20</f>
        <v>Laborrechner</v>
      </c>
      <c r="G12" s="60">
        <f>'Worksheet C'!E20</f>
        <v>30385.369999999981</v>
      </c>
      <c r="H12" s="71" t="str">
        <f>IFERROR(VLOOKUP(G12,'Worksheet D'!H5:J104,2,FALSE),"mehrere Labore")</f>
        <v>mehrere Labore</v>
      </c>
    </row>
    <row r="13" spans="2:9" ht="15" thickBot="1" x14ac:dyDescent="0.35">
      <c r="B13" s="66" t="s">
        <v>72</v>
      </c>
      <c r="C13" s="67">
        <f>SUM(C10:C12)</f>
        <v>100</v>
      </c>
      <c r="D13" s="68">
        <f>SUM(D10:D12)</f>
        <v>350229.57000000007</v>
      </c>
      <c r="F13" s="75" t="str">
        <f>'Worksheet C'!D21</f>
        <v>Klimasimulationskammer</v>
      </c>
      <c r="G13" s="60">
        <f>'Worksheet C'!E21</f>
        <v>23424.23</v>
      </c>
      <c r="H13" s="71" t="str">
        <f>IFERROR(VLOOKUP(G13,'Worksheet D'!H6:J105,2,FALSE),"mehrere Labore")</f>
        <v>Umwelttechnik</v>
      </c>
    </row>
    <row r="14" spans="2:9" ht="15" thickBot="1" x14ac:dyDescent="0.35">
      <c r="F14" s="76" t="str">
        <f>'Worksheet C'!D22</f>
        <v>Laserinterferometer</v>
      </c>
      <c r="G14" s="78">
        <f>'Worksheet C'!E22</f>
        <v>21451.14</v>
      </c>
      <c r="H14" s="72" t="str">
        <f>IFERROR(VLOOKUP(G14,'Worksheet D'!H7:J106,2,FALSE),"mehrere Labore")</f>
        <v>mehrere Labore</v>
      </c>
    </row>
    <row r="15" spans="2:9" x14ac:dyDescent="0.3">
      <c r="B15" s="61" t="s">
        <v>76</v>
      </c>
      <c r="C15" s="62" t="s">
        <v>68</v>
      </c>
      <c r="D15" s="63" t="s">
        <v>69</v>
      </c>
    </row>
    <row r="16" spans="2:9" x14ac:dyDescent="0.3">
      <c r="B16" s="64" t="str">
        <f>'Worksheet C'!D8</f>
        <v>Messtechnik</v>
      </c>
      <c r="C16" s="59">
        <f>GETPIVOTDATA("Anzahl von Inventarnummer",'Worksheet C'!$D$5,"Labor","Messtechnik")</f>
        <v>10</v>
      </c>
      <c r="D16" s="65">
        <f>GETPIVOTDATA("Summe von Anschaffungspreis",'Worksheet C'!$D$5,"Labor","Messtechnik")</f>
        <v>80928.009999999995</v>
      </c>
      <c r="F16" s="58"/>
      <c r="G16" s="58"/>
    </row>
    <row r="17" spans="2:7" x14ac:dyDescent="0.3">
      <c r="B17" s="64" t="str">
        <f>'Worksheet C'!D10</f>
        <v>Photonik</v>
      </c>
      <c r="C17" s="59">
        <f>GETPIVOTDATA("Anzahl von Inventarnummer",'Worksheet C'!$D$5,"Labor","Photonik")</f>
        <v>10</v>
      </c>
      <c r="D17" s="65">
        <f>GETPIVOTDATA("Summe von Anschaffungspreis",'Worksheet C'!$D$5,"Labor","Photonik")</f>
        <v>76403.549999999988</v>
      </c>
      <c r="F17" s="2"/>
      <c r="G17" s="2"/>
    </row>
    <row r="18" spans="2:7" x14ac:dyDescent="0.3">
      <c r="B18" s="64" t="str">
        <f>'Worksheet C'!D9</f>
        <v>Messtechnik II</v>
      </c>
      <c r="C18" s="59">
        <f>GETPIVOTDATA("Anzahl von Inventarnummer",'Worksheet C'!$D$5,"Labor","Messtechnik II")</f>
        <v>14</v>
      </c>
      <c r="D18" s="65">
        <f>GETPIVOTDATA("Summe von Anschaffungspreis",'Worksheet C'!$D$5,"Labor","Messtechnik II")</f>
        <v>71887.83</v>
      </c>
      <c r="F18" s="2"/>
      <c r="G18" s="2"/>
    </row>
    <row r="19" spans="2:7" x14ac:dyDescent="0.3">
      <c r="B19" s="64" t="str">
        <f>'Worksheet C'!D12</f>
        <v>Umwelttechnik</v>
      </c>
      <c r="C19" s="59">
        <f>GETPIVOTDATA("Anzahl von Inventarnummer",'Worksheet C'!$D$5,"Labor","Umwelttechnik")</f>
        <v>15</v>
      </c>
      <c r="D19" s="65">
        <f>GETPIVOTDATA("Summe von Anschaffungspreis",'Worksheet C'!$D$5,"Labor","Umwelttechnik")</f>
        <v>42888.380000000012</v>
      </c>
      <c r="F19" s="2"/>
      <c r="G19" s="2"/>
    </row>
    <row r="20" spans="2:7" x14ac:dyDescent="0.3">
      <c r="B20" s="64" t="str">
        <f>'Worksheet C'!D13</f>
        <v>WiPsy</v>
      </c>
      <c r="C20" s="59">
        <f>GETPIVOTDATA("Anzahl von Inventarnummer",'Worksheet C'!$D$5,"Labor","WiPsy")</f>
        <v>11</v>
      </c>
      <c r="D20" s="65">
        <f>GETPIVOTDATA("Summe von Anschaffungspreis",'Worksheet C'!$D$5,"Labor","WiPsy")</f>
        <v>34314.97</v>
      </c>
      <c r="F20" s="2"/>
      <c r="G20" s="2"/>
    </row>
    <row r="21" spans="2:7" x14ac:dyDescent="0.3">
      <c r="B21" s="64" t="str">
        <f>'Worksheet C'!D6</f>
        <v>Kognition</v>
      </c>
      <c r="C21" s="59">
        <f>GETPIVOTDATA("Anzahl von Inventarnummer",'Worksheet C'!$D$5,"Labor","Kognition")</f>
        <v>14</v>
      </c>
      <c r="D21" s="65">
        <f>GETPIVOTDATA("Summe von Anschaffungspreis",'Worksheet C'!$D$5,"Labor","Kognition")</f>
        <v>22177.920000000002</v>
      </c>
      <c r="F21" s="2"/>
      <c r="G21" s="2"/>
    </row>
    <row r="22" spans="2:7" x14ac:dyDescent="0.3">
      <c r="B22" s="64" t="str">
        <f>'Worksheet C'!D14</f>
        <v>Wirtschaftsförderung</v>
      </c>
      <c r="C22" s="59">
        <f>GETPIVOTDATA("Anzahl von Inventarnummer",'Worksheet C'!$D$5,"Labor","Wirtschaftsförderung")</f>
        <v>10</v>
      </c>
      <c r="D22" s="65">
        <f>GETPIVOTDATA("Summe von Anschaffungspreis",'Worksheet C'!$D$5,"Labor","Wirtschaftsförderung")</f>
        <v>8347.6</v>
      </c>
    </row>
    <row r="23" spans="2:7" x14ac:dyDescent="0.3">
      <c r="B23" s="64" t="str">
        <f>'Worksheet C'!D7</f>
        <v>Medientechnik</v>
      </c>
      <c r="C23" s="59">
        <f>GETPIVOTDATA("Anzahl von Inventarnummer",'Worksheet C'!$D$5,"Labor","Medientechnik")</f>
        <v>8</v>
      </c>
      <c r="D23" s="65">
        <f>GETPIVOTDATA("Summe von Anschaffungspreis",'Worksheet C'!$D$5,"Labor","Medientechnik")</f>
        <v>6885.6799999999994</v>
      </c>
    </row>
    <row r="24" spans="2:7" ht="15" thickBot="1" x14ac:dyDescent="0.35">
      <c r="B24" s="66" t="str">
        <f>'Worksheet C'!D11</f>
        <v>Reisebuchung</v>
      </c>
      <c r="C24" s="67">
        <f>GETPIVOTDATA("Anzahl von Inventarnummer",'Worksheet C'!$D$5,"Labor","Reisebuchung")</f>
        <v>8</v>
      </c>
      <c r="D24" s="68">
        <f>GETPIVOTDATA("Summe von Anschaffungspreis",'Worksheet C'!$D$5,"Labor","Reisebuchung")</f>
        <v>6395.6299999999992</v>
      </c>
    </row>
  </sheetData>
  <sortState ref="B16:D24">
    <sortCondition descending="1" ref="D16:D24"/>
  </sortState>
  <mergeCells count="3">
    <mergeCell ref="B2:I2"/>
    <mergeCell ref="F16:G16"/>
    <mergeCell ref="F9:H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C28" sqref="C28"/>
    </sheetView>
  </sheetViews>
  <sheetFormatPr baseColWidth="10" defaultRowHeight="14.4" x14ac:dyDescent="0.3"/>
  <cols>
    <col min="1" max="1" width="3.33203125" customWidth="1"/>
    <col min="5" max="5" width="3.33203125" customWidth="1"/>
  </cols>
  <sheetData>
    <row r="2" spans="2:4" x14ac:dyDescent="0.3">
      <c r="B2" s="18"/>
      <c r="C2" s="19"/>
      <c r="D2" s="20"/>
    </row>
    <row r="3" spans="2:4" x14ac:dyDescent="0.3">
      <c r="B3" s="21"/>
      <c r="C3" s="22"/>
      <c r="D3" s="23"/>
    </row>
    <row r="4" spans="2:4" x14ac:dyDescent="0.3">
      <c r="B4" s="21"/>
      <c r="C4" s="22"/>
      <c r="D4" s="23"/>
    </row>
    <row r="5" spans="2:4" x14ac:dyDescent="0.3">
      <c r="B5" s="21"/>
      <c r="C5" s="22"/>
      <c r="D5" s="23"/>
    </row>
    <row r="6" spans="2:4" x14ac:dyDescent="0.3">
      <c r="B6" s="21"/>
      <c r="C6" s="22"/>
      <c r="D6" s="23"/>
    </row>
    <row r="7" spans="2:4" x14ac:dyDescent="0.3">
      <c r="B7" s="21"/>
      <c r="C7" s="22"/>
      <c r="D7" s="23"/>
    </row>
    <row r="8" spans="2:4" x14ac:dyDescent="0.3">
      <c r="B8" s="21"/>
      <c r="C8" s="22"/>
      <c r="D8" s="23"/>
    </row>
    <row r="9" spans="2:4" x14ac:dyDescent="0.3">
      <c r="B9" s="21"/>
      <c r="C9" s="22"/>
      <c r="D9" s="23"/>
    </row>
    <row r="10" spans="2:4" x14ac:dyDescent="0.3">
      <c r="B10" s="21"/>
      <c r="C10" s="22"/>
      <c r="D10" s="23"/>
    </row>
    <row r="11" spans="2:4" x14ac:dyDescent="0.3">
      <c r="B11" s="21"/>
      <c r="C11" s="22"/>
      <c r="D11" s="23"/>
    </row>
    <row r="12" spans="2:4" x14ac:dyDescent="0.3">
      <c r="B12" s="21"/>
      <c r="C12" s="22"/>
      <c r="D12" s="23"/>
    </row>
    <row r="13" spans="2:4" x14ac:dyDescent="0.3">
      <c r="B13" s="21"/>
      <c r="C13" s="22"/>
      <c r="D13" s="23"/>
    </row>
    <row r="14" spans="2:4" x14ac:dyDescent="0.3">
      <c r="B14" s="21"/>
      <c r="C14" s="22"/>
      <c r="D14" s="23"/>
    </row>
    <row r="15" spans="2:4" x14ac:dyDescent="0.3">
      <c r="B15" s="21"/>
      <c r="C15" s="22"/>
      <c r="D15" s="23"/>
    </row>
    <row r="16" spans="2:4" x14ac:dyDescent="0.3">
      <c r="B16" s="21"/>
      <c r="C16" s="22"/>
      <c r="D16" s="23"/>
    </row>
    <row r="17" spans="2:4" x14ac:dyDescent="0.3">
      <c r="B17" s="21"/>
      <c r="C17" s="22"/>
      <c r="D17" s="23"/>
    </row>
    <row r="18" spans="2:4" x14ac:dyDescent="0.3">
      <c r="B18" s="21"/>
      <c r="C18" s="22"/>
      <c r="D18" s="23"/>
    </row>
    <row r="19" spans="2:4" x14ac:dyDescent="0.3">
      <c r="B19" s="24"/>
      <c r="C19" s="25"/>
      <c r="D19" s="2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>
      <selection activeCell="G17" sqref="G17"/>
    </sheetView>
  </sheetViews>
  <sheetFormatPr baseColWidth="10" defaultRowHeight="14.4" x14ac:dyDescent="0.3"/>
  <cols>
    <col min="1" max="1" width="3.33203125" customWidth="1"/>
    <col min="2" max="2" width="21" customWidth="1"/>
    <col min="3" max="3" width="25.33203125" customWidth="1"/>
    <col min="4" max="4" width="21" customWidth="1"/>
    <col min="5" max="5" width="28.33203125" customWidth="1"/>
    <col min="6" max="6" width="27.33203125" customWidth="1"/>
    <col min="7" max="7" width="21" customWidth="1"/>
    <col min="8" max="8" width="25.33203125" bestFit="1" customWidth="1"/>
    <col min="9" max="9" width="17.6640625" bestFit="1" customWidth="1"/>
    <col min="10" max="10" width="17" bestFit="1" customWidth="1"/>
    <col min="11" max="11" width="21.21875" bestFit="1" customWidth="1"/>
    <col min="12" max="12" width="15.33203125" bestFit="1" customWidth="1"/>
    <col min="13" max="13" width="18.88671875" bestFit="1" customWidth="1"/>
    <col min="14" max="15" width="12.21875" bestFit="1" customWidth="1"/>
    <col min="16" max="16" width="22.44140625" bestFit="1" customWidth="1"/>
    <col min="17" max="17" width="12.21875" bestFit="1" customWidth="1"/>
    <col min="18" max="18" width="17.77734375" bestFit="1" customWidth="1"/>
    <col min="19" max="19" width="12.77734375" bestFit="1" customWidth="1"/>
    <col min="20" max="20" width="18.44140625" bestFit="1" customWidth="1"/>
    <col min="21" max="21" width="17.44140625" bestFit="1" customWidth="1"/>
    <col min="22" max="22" width="10.44140625" customWidth="1"/>
    <col min="23" max="23" width="19.33203125" bestFit="1" customWidth="1"/>
    <col min="24" max="24" width="10.33203125" customWidth="1"/>
    <col min="25" max="25" width="14.6640625" bestFit="1" customWidth="1"/>
    <col min="26" max="26" width="19.21875" bestFit="1" customWidth="1"/>
    <col min="27" max="27" width="12.5546875" bestFit="1" customWidth="1"/>
    <col min="28" max="28" width="18.109375" bestFit="1" customWidth="1"/>
    <col min="29" max="29" width="14.5546875" bestFit="1" customWidth="1"/>
    <col min="30" max="30" width="17.77734375" bestFit="1" customWidth="1"/>
    <col min="31" max="31" width="8.109375" customWidth="1"/>
    <col min="32" max="32" width="14.44140625" bestFit="1" customWidth="1"/>
  </cols>
  <sheetData>
    <row r="1" spans="2:8" ht="15" thickBot="1" x14ac:dyDescent="0.35"/>
    <row r="2" spans="2:8" ht="15" thickBot="1" x14ac:dyDescent="0.35">
      <c r="B2" s="79" t="s">
        <v>83</v>
      </c>
      <c r="C2" s="80"/>
      <c r="D2" s="80"/>
      <c r="E2" s="80"/>
      <c r="F2" s="80"/>
      <c r="G2" s="80"/>
      <c r="H2" s="81"/>
    </row>
    <row r="3" spans="2:8" ht="15" thickBot="1" x14ac:dyDescent="0.35"/>
    <row r="4" spans="2:8" ht="15" thickBot="1" x14ac:dyDescent="0.35">
      <c r="B4" s="27" t="s">
        <v>65</v>
      </c>
      <c r="C4" s="28"/>
      <c r="D4" s="27" t="s">
        <v>77</v>
      </c>
      <c r="E4" s="31"/>
      <c r="F4" s="28"/>
      <c r="G4" s="27" t="s">
        <v>81</v>
      </c>
      <c r="H4" s="28"/>
    </row>
    <row r="5" spans="2:8" ht="15" thickBot="1" x14ac:dyDescent="0.35">
      <c r="B5" s="53" t="s">
        <v>60</v>
      </c>
      <c r="C5" s="54" t="s">
        <v>64</v>
      </c>
      <c r="D5" s="36" t="s">
        <v>60</v>
      </c>
      <c r="E5" s="51" t="s">
        <v>64</v>
      </c>
      <c r="F5" s="37" t="s">
        <v>70</v>
      </c>
      <c r="G5" s="36" t="s">
        <v>60</v>
      </c>
      <c r="H5" s="37" t="s">
        <v>64</v>
      </c>
    </row>
    <row r="6" spans="2:8" ht="15" thickBot="1" x14ac:dyDescent="0.35">
      <c r="B6" s="55" t="s">
        <v>61</v>
      </c>
      <c r="C6" s="52">
        <v>85</v>
      </c>
      <c r="D6" s="48" t="s">
        <v>35</v>
      </c>
      <c r="E6" s="47">
        <v>14</v>
      </c>
      <c r="F6" s="35">
        <v>22177.920000000002</v>
      </c>
      <c r="G6" s="38" t="s">
        <v>19</v>
      </c>
      <c r="H6" s="35">
        <v>9</v>
      </c>
    </row>
    <row r="7" spans="2:8" ht="15" thickBot="1" x14ac:dyDescent="0.35">
      <c r="B7" s="46" t="s">
        <v>62</v>
      </c>
      <c r="C7" s="42">
        <v>15</v>
      </c>
      <c r="D7" s="49" t="s">
        <v>29</v>
      </c>
      <c r="E7" s="33">
        <v>8</v>
      </c>
      <c r="F7" s="29">
        <v>6885.6799999999994</v>
      </c>
      <c r="G7" s="39" t="s">
        <v>8</v>
      </c>
      <c r="H7" s="29">
        <v>8</v>
      </c>
    </row>
    <row r="8" spans="2:8" ht="15" thickBot="1" x14ac:dyDescent="0.35">
      <c r="B8" s="56" t="s">
        <v>63</v>
      </c>
      <c r="C8" s="43">
        <v>100</v>
      </c>
      <c r="D8" s="49" t="s">
        <v>31</v>
      </c>
      <c r="E8" s="33">
        <v>10</v>
      </c>
      <c r="F8" s="29">
        <v>80928.009999999995</v>
      </c>
      <c r="G8" s="41" t="s">
        <v>9</v>
      </c>
      <c r="H8" s="29">
        <v>1</v>
      </c>
    </row>
    <row r="9" spans="2:8" ht="15" thickBot="1" x14ac:dyDescent="0.35">
      <c r="B9" s="27" t="s">
        <v>67</v>
      </c>
      <c r="C9" s="28"/>
      <c r="D9" s="49" t="s">
        <v>32</v>
      </c>
      <c r="E9" s="33">
        <v>14</v>
      </c>
      <c r="F9" s="29">
        <v>71887.83</v>
      </c>
      <c r="G9" s="38" t="s">
        <v>18</v>
      </c>
      <c r="H9" s="29">
        <v>91</v>
      </c>
    </row>
    <row r="10" spans="2:8" ht="15" thickBot="1" x14ac:dyDescent="0.35">
      <c r="B10" s="44" t="s">
        <v>60</v>
      </c>
      <c r="C10" s="16" t="s">
        <v>64</v>
      </c>
      <c r="D10" s="49" t="s">
        <v>30</v>
      </c>
      <c r="E10" s="33">
        <v>10</v>
      </c>
      <c r="F10" s="29">
        <v>76403.549999999988</v>
      </c>
      <c r="G10" s="39" t="s">
        <v>8</v>
      </c>
      <c r="H10" s="29">
        <v>49</v>
      </c>
    </row>
    <row r="11" spans="2:8" x14ac:dyDescent="0.3">
      <c r="B11" s="45" t="s">
        <v>8</v>
      </c>
      <c r="C11" s="42">
        <v>57</v>
      </c>
      <c r="D11" s="49" t="s">
        <v>36</v>
      </c>
      <c r="E11" s="33">
        <v>8</v>
      </c>
      <c r="F11" s="29">
        <v>6395.6299999999992</v>
      </c>
      <c r="G11" s="40" t="s">
        <v>10</v>
      </c>
      <c r="H11" s="29">
        <v>10</v>
      </c>
    </row>
    <row r="12" spans="2:8" ht="15" thickBot="1" x14ac:dyDescent="0.35">
      <c r="B12" s="45" t="s">
        <v>10</v>
      </c>
      <c r="C12" s="42">
        <v>10</v>
      </c>
      <c r="D12" s="49" t="s">
        <v>33</v>
      </c>
      <c r="E12" s="33">
        <v>15</v>
      </c>
      <c r="F12" s="29">
        <v>42888.380000000012</v>
      </c>
      <c r="G12" s="41" t="s">
        <v>9</v>
      </c>
      <c r="H12" s="29">
        <v>32</v>
      </c>
    </row>
    <row r="13" spans="2:8" ht="15" thickBot="1" x14ac:dyDescent="0.35">
      <c r="B13" s="46" t="s">
        <v>9</v>
      </c>
      <c r="C13" s="42">
        <v>33</v>
      </c>
      <c r="D13" s="49" t="s">
        <v>27</v>
      </c>
      <c r="E13" s="33">
        <v>11</v>
      </c>
      <c r="F13" s="29">
        <v>34314.97</v>
      </c>
      <c r="G13" s="38" t="s">
        <v>63</v>
      </c>
      <c r="H13" s="30">
        <v>100</v>
      </c>
    </row>
    <row r="14" spans="2:8" ht="15" thickBot="1" x14ac:dyDescent="0.35">
      <c r="B14" s="46" t="s">
        <v>63</v>
      </c>
      <c r="C14" s="43">
        <v>100</v>
      </c>
      <c r="D14" s="50" t="s">
        <v>34</v>
      </c>
      <c r="E14" s="33">
        <v>10</v>
      </c>
      <c r="F14" s="29">
        <v>8347.6</v>
      </c>
    </row>
    <row r="15" spans="2:8" ht="15" thickBot="1" x14ac:dyDescent="0.35">
      <c r="B15" s="27" t="s">
        <v>71</v>
      </c>
      <c r="C15" s="28"/>
      <c r="D15" s="38" t="s">
        <v>63</v>
      </c>
      <c r="E15" s="34">
        <v>100</v>
      </c>
      <c r="F15" s="30">
        <v>350229.57000000007</v>
      </c>
    </row>
    <row r="16" spans="2:8" ht="15" thickBot="1" x14ac:dyDescent="0.35">
      <c r="B16" s="44" t="s">
        <v>60</v>
      </c>
      <c r="C16" s="16" t="s">
        <v>70</v>
      </c>
      <c r="D16" s="27" t="s">
        <v>78</v>
      </c>
      <c r="E16" s="28"/>
    </row>
    <row r="17" spans="2:8" ht="15" thickBot="1" x14ac:dyDescent="0.35">
      <c r="B17" s="45" t="s">
        <v>8</v>
      </c>
      <c r="C17" s="42">
        <v>278993.45000000007</v>
      </c>
      <c r="D17" s="44" t="s">
        <v>60</v>
      </c>
      <c r="E17" s="16" t="s">
        <v>70</v>
      </c>
      <c r="F17" s="2"/>
      <c r="G17" s="2"/>
      <c r="H17" s="2"/>
    </row>
    <row r="18" spans="2:8" x14ac:dyDescent="0.3">
      <c r="B18" s="45" t="s">
        <v>10</v>
      </c>
      <c r="C18" s="42">
        <v>8347.6</v>
      </c>
      <c r="D18" s="45" t="s">
        <v>23</v>
      </c>
      <c r="E18" s="42">
        <v>37573.230000000003</v>
      </c>
      <c r="F18" s="2"/>
      <c r="G18" s="2"/>
      <c r="H18" s="2"/>
    </row>
    <row r="19" spans="2:8" ht="15" thickBot="1" x14ac:dyDescent="0.35">
      <c r="B19" s="46" t="s">
        <v>9</v>
      </c>
      <c r="C19" s="42">
        <v>62888.520000000004</v>
      </c>
      <c r="D19" s="45" t="s">
        <v>21</v>
      </c>
      <c r="E19" s="42">
        <v>34234.67</v>
      </c>
      <c r="F19" s="2"/>
      <c r="G19" s="2"/>
      <c r="H19" s="2"/>
    </row>
    <row r="20" spans="2:8" ht="15" thickBot="1" x14ac:dyDescent="0.35">
      <c r="B20" s="46" t="s">
        <v>63</v>
      </c>
      <c r="C20" s="43">
        <v>350229.57000000007</v>
      </c>
      <c r="D20" s="45" t="s">
        <v>26</v>
      </c>
      <c r="E20" s="42">
        <v>30385.369999999981</v>
      </c>
      <c r="F20" s="2"/>
      <c r="G20" s="2"/>
      <c r="H20" s="2"/>
    </row>
    <row r="21" spans="2:8" x14ac:dyDescent="0.3">
      <c r="B21" s="27" t="s">
        <v>74</v>
      </c>
      <c r="C21" s="31"/>
      <c r="D21" s="45" t="s">
        <v>46</v>
      </c>
      <c r="E21" s="42">
        <v>23424.23</v>
      </c>
      <c r="F21" s="2"/>
      <c r="G21" s="2"/>
      <c r="H21" s="2"/>
    </row>
    <row r="22" spans="2:8" ht="15" thickBot="1" x14ac:dyDescent="0.35">
      <c r="B22" s="44" t="s">
        <v>60</v>
      </c>
      <c r="C22" s="16" t="s">
        <v>70</v>
      </c>
      <c r="D22" s="45" t="s">
        <v>25</v>
      </c>
      <c r="E22" s="42">
        <v>21451.14</v>
      </c>
      <c r="F22" s="2"/>
      <c r="G22" s="2"/>
      <c r="H22" s="2"/>
    </row>
    <row r="23" spans="2:8" x14ac:dyDescent="0.3">
      <c r="B23" s="45" t="s">
        <v>61</v>
      </c>
      <c r="C23" s="42">
        <v>220142.12999999998</v>
      </c>
      <c r="D23" s="45" t="s">
        <v>20</v>
      </c>
      <c r="E23" s="42">
        <v>21411.22</v>
      </c>
      <c r="F23" s="2"/>
      <c r="G23" s="2"/>
      <c r="H23" s="2"/>
    </row>
    <row r="24" spans="2:8" ht="15" thickBot="1" x14ac:dyDescent="0.35">
      <c r="B24" s="46" t="s">
        <v>62</v>
      </c>
      <c r="C24" s="42">
        <v>130087.43999999999</v>
      </c>
      <c r="D24" s="45" t="s">
        <v>38</v>
      </c>
      <c r="E24" s="42">
        <v>20396.87</v>
      </c>
      <c r="F24" s="2"/>
      <c r="G24" s="2"/>
      <c r="H24" s="2"/>
    </row>
    <row r="25" spans="2:8" ht="15" thickBot="1" x14ac:dyDescent="0.35">
      <c r="B25" s="46" t="s">
        <v>63</v>
      </c>
      <c r="C25" s="43">
        <v>350229.56999999995</v>
      </c>
      <c r="D25" s="45" t="s">
        <v>54</v>
      </c>
      <c r="E25" s="42">
        <v>15283.44</v>
      </c>
      <c r="F25" s="2"/>
      <c r="G25" s="2"/>
      <c r="H25" s="2"/>
    </row>
    <row r="26" spans="2:8" x14ac:dyDescent="0.3">
      <c r="D26" s="45" t="s">
        <v>41</v>
      </c>
      <c r="E26" s="42">
        <v>14754.34</v>
      </c>
      <c r="F26" s="2"/>
      <c r="G26" s="2"/>
      <c r="H26" s="2"/>
    </row>
    <row r="27" spans="2:8" x14ac:dyDescent="0.3">
      <c r="D27" s="45" t="s">
        <v>45</v>
      </c>
      <c r="E27" s="42">
        <v>14037.640000000001</v>
      </c>
      <c r="F27" s="2"/>
      <c r="G27" s="2"/>
      <c r="H27" s="2"/>
    </row>
    <row r="28" spans="2:8" x14ac:dyDescent="0.3">
      <c r="D28" s="45" t="s">
        <v>49</v>
      </c>
      <c r="E28" s="42">
        <v>13583.77</v>
      </c>
      <c r="F28" s="2"/>
      <c r="G28" s="2"/>
      <c r="H28" s="2"/>
    </row>
    <row r="29" spans="2:8" x14ac:dyDescent="0.3">
      <c r="D29" s="45" t="s">
        <v>22</v>
      </c>
      <c r="E29" s="42">
        <v>12504.740000000002</v>
      </c>
      <c r="F29" s="2"/>
      <c r="G29" s="2"/>
      <c r="H29" s="2"/>
    </row>
    <row r="30" spans="2:8" x14ac:dyDescent="0.3">
      <c r="D30" s="45" t="s">
        <v>44</v>
      </c>
      <c r="E30" s="42">
        <v>12323.54</v>
      </c>
      <c r="F30" s="2"/>
      <c r="G30" s="2"/>
      <c r="H30" s="2"/>
    </row>
    <row r="31" spans="2:8" x14ac:dyDescent="0.3">
      <c r="D31" s="45" t="s">
        <v>37</v>
      </c>
      <c r="E31" s="42">
        <v>12317.67</v>
      </c>
      <c r="F31" s="2"/>
      <c r="G31" s="2"/>
      <c r="H31" s="2"/>
    </row>
    <row r="32" spans="2:8" x14ac:dyDescent="0.3">
      <c r="D32" s="45" t="s">
        <v>53</v>
      </c>
      <c r="E32" s="42">
        <v>12031.310000000001</v>
      </c>
      <c r="F32" s="2"/>
      <c r="G32" s="2"/>
      <c r="H32" s="2"/>
    </row>
    <row r="33" spans="4:8" x14ac:dyDescent="0.3">
      <c r="D33" s="45" t="s">
        <v>28</v>
      </c>
      <c r="E33" s="42">
        <v>10138.969999999999</v>
      </c>
      <c r="F33" s="2"/>
      <c r="G33" s="2"/>
      <c r="H33" s="2"/>
    </row>
    <row r="34" spans="4:8" x14ac:dyDescent="0.3">
      <c r="D34" s="45" t="s">
        <v>42</v>
      </c>
      <c r="E34" s="42">
        <v>7519.7899999999991</v>
      </c>
      <c r="F34" s="2"/>
      <c r="G34" s="2"/>
      <c r="H34" s="2"/>
    </row>
    <row r="35" spans="4:8" x14ac:dyDescent="0.3">
      <c r="D35" s="45" t="s">
        <v>51</v>
      </c>
      <c r="E35" s="42">
        <v>6970.02</v>
      </c>
    </row>
    <row r="36" spans="4:8" x14ac:dyDescent="0.3">
      <c r="D36" s="45" t="s">
        <v>52</v>
      </c>
      <c r="E36" s="42">
        <v>6558.87</v>
      </c>
    </row>
    <row r="37" spans="4:8" x14ac:dyDescent="0.3">
      <c r="D37" s="45" t="s">
        <v>40</v>
      </c>
      <c r="E37" s="42">
        <v>3884.7799999999997</v>
      </c>
    </row>
    <row r="38" spans="4:8" x14ac:dyDescent="0.3">
      <c r="D38" s="45" t="s">
        <v>55</v>
      </c>
      <c r="E38" s="42">
        <v>3847.0199999999995</v>
      </c>
    </row>
    <row r="39" spans="4:8" x14ac:dyDescent="0.3">
      <c r="D39" s="45" t="s">
        <v>48</v>
      </c>
      <c r="E39" s="42">
        <v>3696.67</v>
      </c>
    </row>
    <row r="40" spans="4:8" x14ac:dyDescent="0.3">
      <c r="D40" s="45" t="s">
        <v>24</v>
      </c>
      <c r="E40" s="42">
        <v>3486.61</v>
      </c>
    </row>
    <row r="41" spans="4:8" x14ac:dyDescent="0.3">
      <c r="D41" s="45" t="s">
        <v>39</v>
      </c>
      <c r="E41" s="42">
        <v>2968.33</v>
      </c>
    </row>
    <row r="42" spans="4:8" x14ac:dyDescent="0.3">
      <c r="D42" s="45" t="s">
        <v>47</v>
      </c>
      <c r="E42" s="42">
        <v>2802.9900000000002</v>
      </c>
    </row>
    <row r="43" spans="4:8" x14ac:dyDescent="0.3">
      <c r="D43" s="45" t="s">
        <v>43</v>
      </c>
      <c r="E43" s="42">
        <v>1358</v>
      </c>
    </row>
    <row r="44" spans="4:8" ht="15" thickBot="1" x14ac:dyDescent="0.35">
      <c r="D44" s="46" t="s">
        <v>50</v>
      </c>
      <c r="E44" s="42">
        <v>1284.3399999999999</v>
      </c>
    </row>
    <row r="45" spans="4:8" ht="15" thickBot="1" x14ac:dyDescent="0.35">
      <c r="D45" s="46" t="s">
        <v>63</v>
      </c>
      <c r="E45" s="43">
        <v>350229.56999999995</v>
      </c>
    </row>
  </sheetData>
  <mergeCells count="8">
    <mergeCell ref="G4:H4"/>
    <mergeCell ref="B2:H2"/>
    <mergeCell ref="B4:C4"/>
    <mergeCell ref="B9:C9"/>
    <mergeCell ref="B15:C15"/>
    <mergeCell ref="B21:C21"/>
    <mergeCell ref="D4:F4"/>
    <mergeCell ref="D16:E1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workbookViewId="0">
      <selection activeCell="I4" sqref="I4"/>
    </sheetView>
  </sheetViews>
  <sheetFormatPr baseColWidth="10" defaultColWidth="8.88671875" defaultRowHeight="14.4" x14ac:dyDescent="0.3"/>
  <cols>
    <col min="1" max="1" width="3.33203125" customWidth="1"/>
    <col min="2" max="2" width="15.77734375" customWidth="1"/>
    <col min="3" max="3" width="11.6640625" customWidth="1"/>
    <col min="4" max="4" width="22.44140625" customWidth="1"/>
    <col min="5" max="5" width="15.109375" customWidth="1"/>
    <col min="6" max="6" width="20" customWidth="1"/>
    <col min="7" max="7" width="17" customWidth="1"/>
    <col min="8" max="8" width="16.33203125" customWidth="1"/>
    <col min="9" max="9" width="20" customWidth="1"/>
    <col min="10" max="12" width="20.109375" customWidth="1"/>
    <col min="13" max="13" width="3.33203125" customWidth="1"/>
  </cols>
  <sheetData>
    <row r="1" spans="2:12" ht="15" thickBot="1" x14ac:dyDescent="0.35"/>
    <row r="2" spans="2:12" x14ac:dyDescent="0.3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4</v>
      </c>
      <c r="J2" s="6" t="s">
        <v>7</v>
      </c>
      <c r="K2" s="6" t="s">
        <v>56</v>
      </c>
      <c r="L2" s="7" t="s">
        <v>57</v>
      </c>
    </row>
    <row r="3" spans="2:12" x14ac:dyDescent="0.3">
      <c r="B3" s="1" t="s">
        <v>11</v>
      </c>
      <c r="C3" s="2" t="s">
        <v>8</v>
      </c>
      <c r="D3" s="2" t="s">
        <v>20</v>
      </c>
      <c r="E3" s="2" t="s">
        <v>18</v>
      </c>
      <c r="F3" s="10" t="s">
        <v>30</v>
      </c>
      <c r="G3" s="8">
        <v>2005</v>
      </c>
      <c r="H3" s="11">
        <v>2478.4299999999998</v>
      </c>
      <c r="I3" s="10" t="s">
        <v>30</v>
      </c>
      <c r="J3" s="2">
        <v>5</v>
      </c>
      <c r="K3" s="8">
        <f>G3+J3</f>
        <v>2010</v>
      </c>
      <c r="L3" s="13" t="str">
        <f ca="1">IF(K3&lt;=YEAR(TODAY()),"Ja","Nein")</f>
        <v>Ja</v>
      </c>
    </row>
    <row r="4" spans="2:12" x14ac:dyDescent="0.3">
      <c r="B4" s="1" t="s">
        <v>12</v>
      </c>
      <c r="C4" s="2" t="s">
        <v>8</v>
      </c>
      <c r="D4" s="2" t="s">
        <v>21</v>
      </c>
      <c r="E4" s="2" t="s">
        <v>19</v>
      </c>
      <c r="F4" s="10" t="s">
        <v>30</v>
      </c>
      <c r="G4" s="8">
        <v>2018</v>
      </c>
      <c r="H4" s="11">
        <v>34234.67</v>
      </c>
      <c r="I4" s="10" t="s">
        <v>30</v>
      </c>
      <c r="J4" s="2">
        <v>8</v>
      </c>
      <c r="K4" s="8">
        <f>G4+J4</f>
        <v>2026</v>
      </c>
      <c r="L4" s="13" t="str">
        <f t="shared" ref="L4:L67" ca="1" si="0">IF(K4&lt;=YEAR(TODAY()),"Ja","Nein")</f>
        <v>Nein</v>
      </c>
    </row>
    <row r="5" spans="2:12" x14ac:dyDescent="0.3">
      <c r="B5" s="1" t="s">
        <v>13</v>
      </c>
      <c r="C5" s="2" t="s">
        <v>8</v>
      </c>
      <c r="D5" s="10" t="s">
        <v>25</v>
      </c>
      <c r="E5" s="10" t="s">
        <v>18</v>
      </c>
      <c r="F5" s="10" t="s">
        <v>30</v>
      </c>
      <c r="G5" s="8">
        <v>2003</v>
      </c>
      <c r="H5" s="11">
        <v>3822.12</v>
      </c>
      <c r="I5" s="10" t="s">
        <v>30</v>
      </c>
      <c r="J5" s="2">
        <v>5</v>
      </c>
      <c r="K5" s="8">
        <f>G5+J5</f>
        <v>2008</v>
      </c>
      <c r="L5" s="13" t="str">
        <f t="shared" ca="1" si="0"/>
        <v>Ja</v>
      </c>
    </row>
    <row r="6" spans="2:12" x14ac:dyDescent="0.3">
      <c r="B6" s="1" t="s">
        <v>14</v>
      </c>
      <c r="C6" s="2" t="s">
        <v>8</v>
      </c>
      <c r="D6" s="10" t="s">
        <v>38</v>
      </c>
      <c r="E6" s="10" t="s">
        <v>19</v>
      </c>
      <c r="F6" s="10" t="s">
        <v>30</v>
      </c>
      <c r="G6" s="8">
        <v>2010</v>
      </c>
      <c r="H6" s="11">
        <v>7543.53</v>
      </c>
      <c r="I6" s="10" t="s">
        <v>30</v>
      </c>
      <c r="J6" s="2">
        <v>5</v>
      </c>
      <c r="K6" s="8">
        <f t="shared" ref="K6:K69" si="1">G6+J6</f>
        <v>2015</v>
      </c>
      <c r="L6" s="13" t="str">
        <f t="shared" ca="1" si="0"/>
        <v>Ja</v>
      </c>
    </row>
    <row r="7" spans="2:12" x14ac:dyDescent="0.3">
      <c r="B7" s="1" t="s">
        <v>15</v>
      </c>
      <c r="C7" s="2" t="s">
        <v>8</v>
      </c>
      <c r="D7" s="10" t="s">
        <v>38</v>
      </c>
      <c r="E7" s="10" t="s">
        <v>19</v>
      </c>
      <c r="F7" s="10" t="s">
        <v>30</v>
      </c>
      <c r="G7" s="8">
        <v>2015</v>
      </c>
      <c r="H7" s="11">
        <v>12853.34</v>
      </c>
      <c r="I7" s="10" t="s">
        <v>30</v>
      </c>
      <c r="J7" s="2">
        <v>8</v>
      </c>
      <c r="K7" s="8">
        <f t="shared" si="1"/>
        <v>2023</v>
      </c>
      <c r="L7" s="13" t="str">
        <f t="shared" ca="1" si="0"/>
        <v>Ja</v>
      </c>
    </row>
    <row r="8" spans="2:12" x14ac:dyDescent="0.3">
      <c r="B8" s="1" t="s">
        <v>16</v>
      </c>
      <c r="C8" s="2" t="s">
        <v>8</v>
      </c>
      <c r="D8" s="10" t="s">
        <v>39</v>
      </c>
      <c r="E8" s="10" t="s">
        <v>18</v>
      </c>
      <c r="F8" s="10" t="s">
        <v>30</v>
      </c>
      <c r="G8" s="8">
        <v>2008</v>
      </c>
      <c r="H8" s="11">
        <v>2968.33</v>
      </c>
      <c r="I8" s="10" t="s">
        <v>30</v>
      </c>
      <c r="J8" s="2">
        <v>4</v>
      </c>
      <c r="K8" s="8">
        <f t="shared" si="1"/>
        <v>2012</v>
      </c>
      <c r="L8" s="13" t="str">
        <f t="shared" ca="1" si="0"/>
        <v>Ja</v>
      </c>
    </row>
    <row r="9" spans="2:12" x14ac:dyDescent="0.3">
      <c r="B9" s="1" t="s">
        <v>17</v>
      </c>
      <c r="C9" s="2" t="s">
        <v>8</v>
      </c>
      <c r="D9" s="2" t="s">
        <v>20</v>
      </c>
      <c r="E9" s="10" t="s">
        <v>18</v>
      </c>
      <c r="F9" s="10" t="s">
        <v>30</v>
      </c>
      <c r="G9" s="8">
        <v>2001</v>
      </c>
      <c r="H9" s="11">
        <v>8345.1200000000008</v>
      </c>
      <c r="I9" s="10" t="s">
        <v>30</v>
      </c>
      <c r="J9" s="2">
        <v>5</v>
      </c>
      <c r="K9" s="8">
        <f t="shared" si="1"/>
        <v>2006</v>
      </c>
      <c r="L9" s="13" t="str">
        <f t="shared" ca="1" si="0"/>
        <v>Ja</v>
      </c>
    </row>
    <row r="10" spans="2:12" x14ac:dyDescent="0.3">
      <c r="B10" s="1" t="s">
        <v>15</v>
      </c>
      <c r="C10" s="2" t="s">
        <v>8</v>
      </c>
      <c r="D10" s="10" t="s">
        <v>40</v>
      </c>
      <c r="E10" s="10" t="s">
        <v>18</v>
      </c>
      <c r="F10" s="10" t="s">
        <v>30</v>
      </c>
      <c r="G10" s="8">
        <v>2012</v>
      </c>
      <c r="H10" s="11">
        <v>1538.34</v>
      </c>
      <c r="I10" s="10" t="s">
        <v>30</v>
      </c>
      <c r="J10" s="2">
        <v>5</v>
      </c>
      <c r="K10" s="8">
        <f t="shared" si="1"/>
        <v>2017</v>
      </c>
      <c r="L10" s="13" t="str">
        <f t="shared" ca="1" si="0"/>
        <v>Ja</v>
      </c>
    </row>
    <row r="11" spans="2:12" x14ac:dyDescent="0.3">
      <c r="B11" s="1" t="s">
        <v>14</v>
      </c>
      <c r="C11" s="2" t="s">
        <v>8</v>
      </c>
      <c r="D11" s="10" t="s">
        <v>40</v>
      </c>
      <c r="E11" s="10" t="s">
        <v>18</v>
      </c>
      <c r="F11" s="10" t="s">
        <v>30</v>
      </c>
      <c r="G11" s="8">
        <v>2007</v>
      </c>
      <c r="H11" s="11">
        <v>2346.44</v>
      </c>
      <c r="I11" s="10" t="s">
        <v>30</v>
      </c>
      <c r="J11" s="2">
        <v>5</v>
      </c>
      <c r="K11" s="8">
        <f t="shared" si="1"/>
        <v>2012</v>
      </c>
      <c r="L11" s="13" t="str">
        <f t="shared" ca="1" si="0"/>
        <v>Ja</v>
      </c>
    </row>
    <row r="12" spans="2:12" x14ac:dyDescent="0.3">
      <c r="B12" s="1" t="s">
        <v>13</v>
      </c>
      <c r="C12" s="2" t="s">
        <v>8</v>
      </c>
      <c r="D12" s="2" t="s">
        <v>24</v>
      </c>
      <c r="E12" s="10" t="s">
        <v>18</v>
      </c>
      <c r="F12" s="10" t="s">
        <v>30</v>
      </c>
      <c r="G12" s="8">
        <v>2020</v>
      </c>
      <c r="H12" s="11">
        <v>273.23</v>
      </c>
      <c r="I12" s="10" t="s">
        <v>30</v>
      </c>
      <c r="J12" s="2">
        <v>3</v>
      </c>
      <c r="K12" s="8">
        <f t="shared" si="1"/>
        <v>2023</v>
      </c>
      <c r="L12" s="13" t="str">
        <f t="shared" ca="1" si="0"/>
        <v>Ja</v>
      </c>
    </row>
    <row r="13" spans="2:12" x14ac:dyDescent="0.3">
      <c r="B13" s="1" t="s">
        <v>11</v>
      </c>
      <c r="C13" s="2" t="s">
        <v>8</v>
      </c>
      <c r="D13" s="2" t="s">
        <v>23</v>
      </c>
      <c r="E13" s="10" t="s">
        <v>19</v>
      </c>
      <c r="F13" s="10" t="s">
        <v>31</v>
      </c>
      <c r="G13" s="8">
        <v>2009</v>
      </c>
      <c r="H13" s="11">
        <v>37573.230000000003</v>
      </c>
      <c r="I13" s="10" t="s">
        <v>31</v>
      </c>
      <c r="J13" s="2">
        <v>8</v>
      </c>
      <c r="K13" s="8">
        <f t="shared" si="1"/>
        <v>2017</v>
      </c>
      <c r="L13" s="13" t="str">
        <f t="shared" ca="1" si="0"/>
        <v>Ja</v>
      </c>
    </row>
    <row r="14" spans="2:12" x14ac:dyDescent="0.3">
      <c r="B14" s="1" t="s">
        <v>15</v>
      </c>
      <c r="C14" s="2" t="s">
        <v>8</v>
      </c>
      <c r="D14" s="10" t="s">
        <v>37</v>
      </c>
      <c r="E14" s="10" t="s">
        <v>19</v>
      </c>
      <c r="F14" s="10" t="s">
        <v>31</v>
      </c>
      <c r="G14" s="8">
        <v>2017</v>
      </c>
      <c r="H14" s="11">
        <v>12317.67</v>
      </c>
      <c r="I14" s="10" t="s">
        <v>31</v>
      </c>
      <c r="J14" s="2">
        <v>8</v>
      </c>
      <c r="K14" s="8">
        <f t="shared" si="1"/>
        <v>2025</v>
      </c>
      <c r="L14" s="13" t="str">
        <f t="shared" ca="1" si="0"/>
        <v>Nein</v>
      </c>
    </row>
    <row r="15" spans="2:12" x14ac:dyDescent="0.3">
      <c r="B15" s="1" t="s">
        <v>16</v>
      </c>
      <c r="C15" s="2" t="s">
        <v>8</v>
      </c>
      <c r="D15" s="2" t="s">
        <v>20</v>
      </c>
      <c r="E15" s="10" t="s">
        <v>18</v>
      </c>
      <c r="F15" s="10" t="s">
        <v>31</v>
      </c>
      <c r="G15" s="8">
        <v>2013</v>
      </c>
      <c r="H15" s="11">
        <v>8234.2199999999993</v>
      </c>
      <c r="I15" s="10" t="s">
        <v>31</v>
      </c>
      <c r="J15" s="2">
        <v>5</v>
      </c>
      <c r="K15" s="8">
        <f t="shared" si="1"/>
        <v>2018</v>
      </c>
      <c r="L15" s="13" t="str">
        <f t="shared" ca="1" si="0"/>
        <v>Ja</v>
      </c>
    </row>
    <row r="16" spans="2:12" x14ac:dyDescent="0.3">
      <c r="B16" s="1" t="s">
        <v>14</v>
      </c>
      <c r="C16" s="2" t="s">
        <v>8</v>
      </c>
      <c r="D16" s="10" t="s">
        <v>41</v>
      </c>
      <c r="E16" s="10" t="s">
        <v>19</v>
      </c>
      <c r="F16" s="10" t="s">
        <v>31</v>
      </c>
      <c r="G16" s="8">
        <v>2019</v>
      </c>
      <c r="H16" s="11">
        <v>14754.34</v>
      </c>
      <c r="I16" s="10" t="s">
        <v>31</v>
      </c>
      <c r="J16" s="2">
        <v>5</v>
      </c>
      <c r="K16" s="8">
        <f t="shared" si="1"/>
        <v>2024</v>
      </c>
      <c r="L16" s="13" t="str">
        <f t="shared" ca="1" si="0"/>
        <v>Nein</v>
      </c>
    </row>
    <row r="17" spans="2:12" x14ac:dyDescent="0.3">
      <c r="B17" s="1" t="s">
        <v>13</v>
      </c>
      <c r="C17" s="2" t="s">
        <v>8</v>
      </c>
      <c r="D17" s="10" t="s">
        <v>25</v>
      </c>
      <c r="E17" s="10" t="s">
        <v>18</v>
      </c>
      <c r="F17" s="10" t="s">
        <v>31</v>
      </c>
      <c r="G17" s="8">
        <v>2006</v>
      </c>
      <c r="H17" s="11">
        <v>3278.23</v>
      </c>
      <c r="I17" s="10" t="s">
        <v>31</v>
      </c>
      <c r="J17" s="2">
        <v>5</v>
      </c>
      <c r="K17" s="8">
        <f t="shared" si="1"/>
        <v>2011</v>
      </c>
      <c r="L17" s="13" t="str">
        <f t="shared" ca="1" si="0"/>
        <v>Ja</v>
      </c>
    </row>
    <row r="18" spans="2:12" x14ac:dyDescent="0.3">
      <c r="B18" s="1" t="s">
        <v>12</v>
      </c>
      <c r="C18" s="2" t="s">
        <v>8</v>
      </c>
      <c r="D18" s="2" t="s">
        <v>20</v>
      </c>
      <c r="E18" s="10" t="s">
        <v>18</v>
      </c>
      <c r="F18" s="10" t="s">
        <v>31</v>
      </c>
      <c r="G18" s="8">
        <v>2014</v>
      </c>
      <c r="H18" s="11">
        <v>2353.4499999999998</v>
      </c>
      <c r="I18" s="10" t="s">
        <v>31</v>
      </c>
      <c r="J18" s="2">
        <v>3</v>
      </c>
      <c r="K18" s="8">
        <f t="shared" si="1"/>
        <v>2017</v>
      </c>
      <c r="L18" s="13" t="str">
        <f t="shared" ca="1" si="0"/>
        <v>Ja</v>
      </c>
    </row>
    <row r="19" spans="2:12" x14ac:dyDescent="0.3">
      <c r="B19" s="1" t="s">
        <v>15</v>
      </c>
      <c r="C19" s="2" t="s">
        <v>8</v>
      </c>
      <c r="D19" s="10" t="s">
        <v>43</v>
      </c>
      <c r="E19" s="10" t="s">
        <v>18</v>
      </c>
      <c r="F19" s="10" t="s">
        <v>31</v>
      </c>
      <c r="G19" s="8">
        <v>2011</v>
      </c>
      <c r="H19" s="11">
        <v>734.24</v>
      </c>
      <c r="I19" s="10" t="s">
        <v>31</v>
      </c>
      <c r="J19" s="2">
        <v>5</v>
      </c>
      <c r="K19" s="8">
        <f t="shared" si="1"/>
        <v>2016</v>
      </c>
      <c r="L19" s="13" t="str">
        <f t="shared" ca="1" si="0"/>
        <v>Ja</v>
      </c>
    </row>
    <row r="20" spans="2:12" x14ac:dyDescent="0.3">
      <c r="B20" s="1" t="s">
        <v>14</v>
      </c>
      <c r="C20" s="2" t="s">
        <v>8</v>
      </c>
      <c r="D20" s="10" t="s">
        <v>43</v>
      </c>
      <c r="E20" s="10" t="s">
        <v>18</v>
      </c>
      <c r="F20" s="10" t="s">
        <v>31</v>
      </c>
      <c r="G20" s="8">
        <v>2021</v>
      </c>
      <c r="H20" s="11">
        <v>623.76</v>
      </c>
      <c r="I20" s="10" t="s">
        <v>31</v>
      </c>
      <c r="J20" s="2">
        <v>5</v>
      </c>
      <c r="K20" s="8">
        <f t="shared" si="1"/>
        <v>2026</v>
      </c>
      <c r="L20" s="13" t="str">
        <f t="shared" ca="1" si="0"/>
        <v>Nein</v>
      </c>
    </row>
    <row r="21" spans="2:12" x14ac:dyDescent="0.3">
      <c r="B21" s="1" t="s">
        <v>13</v>
      </c>
      <c r="C21" s="2" t="s">
        <v>8</v>
      </c>
      <c r="D21" s="2" t="s">
        <v>24</v>
      </c>
      <c r="E21" s="10" t="s">
        <v>18</v>
      </c>
      <c r="F21" s="10" t="s">
        <v>31</v>
      </c>
      <c r="G21" s="8">
        <v>2016</v>
      </c>
      <c r="H21" s="11">
        <v>823.53</v>
      </c>
      <c r="I21" s="10" t="s">
        <v>31</v>
      </c>
      <c r="J21" s="2">
        <v>5</v>
      </c>
      <c r="K21" s="8">
        <f t="shared" si="1"/>
        <v>2021</v>
      </c>
      <c r="L21" s="13" t="str">
        <f t="shared" ca="1" si="0"/>
        <v>Ja</v>
      </c>
    </row>
    <row r="22" spans="2:12" x14ac:dyDescent="0.3">
      <c r="B22" s="1" t="s">
        <v>11</v>
      </c>
      <c r="C22" s="2" t="s">
        <v>8</v>
      </c>
      <c r="D22" s="10" t="s">
        <v>24</v>
      </c>
      <c r="E22" s="10" t="s">
        <v>18</v>
      </c>
      <c r="F22" s="10" t="s">
        <v>31</v>
      </c>
      <c r="G22" s="8">
        <v>2022</v>
      </c>
      <c r="H22" s="11">
        <v>235.34</v>
      </c>
      <c r="I22" s="10" t="s">
        <v>31</v>
      </c>
      <c r="J22" s="2">
        <v>3</v>
      </c>
      <c r="K22" s="8">
        <f t="shared" si="1"/>
        <v>2025</v>
      </c>
      <c r="L22" s="13" t="str">
        <f t="shared" ca="1" si="0"/>
        <v>Nein</v>
      </c>
    </row>
    <row r="23" spans="2:12" x14ac:dyDescent="0.3">
      <c r="B23" s="1" t="s">
        <v>12</v>
      </c>
      <c r="C23" s="2" t="s">
        <v>8</v>
      </c>
      <c r="D23" s="2" t="s">
        <v>26</v>
      </c>
      <c r="E23" s="10" t="s">
        <v>18</v>
      </c>
      <c r="F23" s="10" t="s">
        <v>29</v>
      </c>
      <c r="G23" s="8">
        <v>2017</v>
      </c>
      <c r="H23" s="11">
        <v>675.16</v>
      </c>
      <c r="I23" s="10" t="s">
        <v>29</v>
      </c>
      <c r="J23" s="2">
        <v>3</v>
      </c>
      <c r="K23" s="8">
        <f t="shared" si="1"/>
        <v>2020</v>
      </c>
      <c r="L23" s="13" t="str">
        <f t="shared" ca="1" si="0"/>
        <v>Ja</v>
      </c>
    </row>
    <row r="24" spans="2:12" x14ac:dyDescent="0.3">
      <c r="B24" s="1" t="s">
        <v>16</v>
      </c>
      <c r="C24" s="2" t="s">
        <v>8</v>
      </c>
      <c r="D24" s="2" t="s">
        <v>26</v>
      </c>
      <c r="E24" s="10" t="s">
        <v>18</v>
      </c>
      <c r="F24" s="10" t="s">
        <v>29</v>
      </c>
      <c r="G24" s="8">
        <v>2017</v>
      </c>
      <c r="H24" s="11">
        <v>675.16</v>
      </c>
      <c r="I24" s="10" t="s">
        <v>29</v>
      </c>
      <c r="J24" s="2">
        <v>3</v>
      </c>
      <c r="K24" s="8">
        <f t="shared" si="1"/>
        <v>2020</v>
      </c>
      <c r="L24" s="13" t="str">
        <f t="shared" ca="1" si="0"/>
        <v>Ja</v>
      </c>
    </row>
    <row r="25" spans="2:12" x14ac:dyDescent="0.3">
      <c r="B25" s="1" t="s">
        <v>13</v>
      </c>
      <c r="C25" s="2" t="s">
        <v>8</v>
      </c>
      <c r="D25" s="2" t="s">
        <v>26</v>
      </c>
      <c r="E25" s="10" t="s">
        <v>18</v>
      </c>
      <c r="F25" s="10" t="s">
        <v>29</v>
      </c>
      <c r="G25" s="8">
        <v>2017</v>
      </c>
      <c r="H25" s="11">
        <v>675.16</v>
      </c>
      <c r="I25" s="10" t="s">
        <v>29</v>
      </c>
      <c r="J25" s="2">
        <v>3</v>
      </c>
      <c r="K25" s="8">
        <f t="shared" si="1"/>
        <v>2020</v>
      </c>
      <c r="L25" s="13" t="str">
        <f t="shared" ca="1" si="0"/>
        <v>Ja</v>
      </c>
    </row>
    <row r="26" spans="2:12" x14ac:dyDescent="0.3">
      <c r="B26" s="1" t="s">
        <v>14</v>
      </c>
      <c r="C26" s="2" t="s">
        <v>8</v>
      </c>
      <c r="D26" s="10" t="s">
        <v>26</v>
      </c>
      <c r="E26" s="10" t="s">
        <v>18</v>
      </c>
      <c r="F26" s="10" t="s">
        <v>29</v>
      </c>
      <c r="G26" s="8">
        <v>2017</v>
      </c>
      <c r="H26" s="11">
        <v>675.16</v>
      </c>
      <c r="I26" s="10" t="s">
        <v>29</v>
      </c>
      <c r="J26" s="2">
        <v>3</v>
      </c>
      <c r="K26" s="8">
        <f t="shared" si="1"/>
        <v>2020</v>
      </c>
      <c r="L26" s="13" t="str">
        <f t="shared" ca="1" si="0"/>
        <v>Ja</v>
      </c>
    </row>
    <row r="27" spans="2:12" x14ac:dyDescent="0.3">
      <c r="B27" s="1" t="s">
        <v>15</v>
      </c>
      <c r="C27" s="2" t="s">
        <v>8</v>
      </c>
      <c r="D27" s="10" t="s">
        <v>26</v>
      </c>
      <c r="E27" s="10" t="s">
        <v>18</v>
      </c>
      <c r="F27" s="10" t="s">
        <v>29</v>
      </c>
      <c r="G27" s="8">
        <v>2017</v>
      </c>
      <c r="H27" s="11">
        <v>675.16</v>
      </c>
      <c r="I27" s="10" t="s">
        <v>29</v>
      </c>
      <c r="J27" s="2">
        <v>3</v>
      </c>
      <c r="K27" s="8">
        <f t="shared" si="1"/>
        <v>2020</v>
      </c>
      <c r="L27" s="13" t="str">
        <f t="shared" ca="1" si="0"/>
        <v>Ja</v>
      </c>
    </row>
    <row r="28" spans="2:12" x14ac:dyDescent="0.3">
      <c r="B28" s="1" t="s">
        <v>12</v>
      </c>
      <c r="C28" s="2" t="s">
        <v>8</v>
      </c>
      <c r="D28" s="10" t="s">
        <v>26</v>
      </c>
      <c r="E28" s="10" t="s">
        <v>18</v>
      </c>
      <c r="F28" s="10" t="s">
        <v>29</v>
      </c>
      <c r="G28" s="8">
        <v>2017</v>
      </c>
      <c r="H28" s="11">
        <v>675.16</v>
      </c>
      <c r="I28" s="10" t="s">
        <v>29</v>
      </c>
      <c r="J28" s="2">
        <v>3</v>
      </c>
      <c r="K28" s="8">
        <f t="shared" si="1"/>
        <v>2020</v>
      </c>
      <c r="L28" s="13" t="str">
        <f t="shared" ca="1" si="0"/>
        <v>Ja</v>
      </c>
    </row>
    <row r="29" spans="2:12" x14ac:dyDescent="0.3">
      <c r="B29" s="1" t="s">
        <v>16</v>
      </c>
      <c r="C29" s="2" t="s">
        <v>8</v>
      </c>
      <c r="D29" s="10" t="s">
        <v>28</v>
      </c>
      <c r="E29" s="10" t="s">
        <v>18</v>
      </c>
      <c r="F29" s="10" t="s">
        <v>29</v>
      </c>
      <c r="G29" s="8">
        <v>2008</v>
      </c>
      <c r="H29" s="11">
        <v>1417.36</v>
      </c>
      <c r="I29" s="10" t="s">
        <v>29</v>
      </c>
      <c r="J29" s="2">
        <v>5</v>
      </c>
      <c r="K29" s="8">
        <f t="shared" si="1"/>
        <v>2013</v>
      </c>
      <c r="L29" s="13" t="str">
        <f t="shared" ca="1" si="0"/>
        <v>Ja</v>
      </c>
    </row>
    <row r="30" spans="2:12" x14ac:dyDescent="0.3">
      <c r="B30" s="1" t="s">
        <v>11</v>
      </c>
      <c r="C30" s="2" t="s">
        <v>8</v>
      </c>
      <c r="D30" s="10" t="s">
        <v>28</v>
      </c>
      <c r="E30" s="10" t="s">
        <v>18</v>
      </c>
      <c r="F30" s="10" t="s">
        <v>29</v>
      </c>
      <c r="G30" s="8">
        <v>2011</v>
      </c>
      <c r="H30" s="11">
        <v>1417.36</v>
      </c>
      <c r="I30" s="10" t="s">
        <v>29</v>
      </c>
      <c r="J30" s="2">
        <v>5</v>
      </c>
      <c r="K30" s="8">
        <f t="shared" si="1"/>
        <v>2016</v>
      </c>
      <c r="L30" s="13" t="str">
        <f t="shared" ca="1" si="0"/>
        <v>Ja</v>
      </c>
    </row>
    <row r="31" spans="2:12" x14ac:dyDescent="0.3">
      <c r="B31" s="1" t="s">
        <v>15</v>
      </c>
      <c r="C31" s="2" t="s">
        <v>8</v>
      </c>
      <c r="D31" s="2" t="s">
        <v>22</v>
      </c>
      <c r="E31" s="10" t="s">
        <v>18</v>
      </c>
      <c r="F31" s="10" t="s">
        <v>32</v>
      </c>
      <c r="G31" s="8">
        <v>2012</v>
      </c>
      <c r="H31" s="11">
        <v>5724.12</v>
      </c>
      <c r="I31" s="10" t="s">
        <v>32</v>
      </c>
      <c r="J31" s="2">
        <v>5</v>
      </c>
      <c r="K31" s="8">
        <f t="shared" si="1"/>
        <v>2017</v>
      </c>
      <c r="L31" s="13" t="str">
        <f t="shared" ca="1" si="0"/>
        <v>Ja</v>
      </c>
    </row>
    <row r="32" spans="2:12" x14ac:dyDescent="0.3">
      <c r="B32" s="1" t="s">
        <v>14</v>
      </c>
      <c r="C32" s="2" t="s">
        <v>8</v>
      </c>
      <c r="D32" s="2" t="s">
        <v>22</v>
      </c>
      <c r="E32" s="10" t="s">
        <v>18</v>
      </c>
      <c r="F32" s="10" t="s">
        <v>32</v>
      </c>
      <c r="G32" s="8">
        <v>2007</v>
      </c>
      <c r="H32" s="11">
        <v>6348.17</v>
      </c>
      <c r="I32" s="10" t="s">
        <v>32</v>
      </c>
      <c r="J32" s="2">
        <v>5</v>
      </c>
      <c r="K32" s="8">
        <f t="shared" si="1"/>
        <v>2012</v>
      </c>
      <c r="L32" s="13" t="str">
        <f t="shared" ca="1" si="0"/>
        <v>Ja</v>
      </c>
    </row>
    <row r="33" spans="2:12" x14ac:dyDescent="0.3">
      <c r="B33" s="1" t="s">
        <v>13</v>
      </c>
      <c r="C33" s="2" t="s">
        <v>8</v>
      </c>
      <c r="D33" s="10" t="s">
        <v>44</v>
      </c>
      <c r="E33" s="10" t="s">
        <v>19</v>
      </c>
      <c r="F33" s="10" t="s">
        <v>32</v>
      </c>
      <c r="G33" s="8">
        <v>2020</v>
      </c>
      <c r="H33" s="11">
        <v>12323.54</v>
      </c>
      <c r="I33" s="10" t="s">
        <v>32</v>
      </c>
      <c r="J33" s="2">
        <v>6</v>
      </c>
      <c r="K33" s="8">
        <f t="shared" si="1"/>
        <v>2026</v>
      </c>
      <c r="L33" s="13" t="str">
        <f t="shared" ca="1" si="0"/>
        <v>Nein</v>
      </c>
    </row>
    <row r="34" spans="2:12" x14ac:dyDescent="0.3">
      <c r="B34" s="1" t="s">
        <v>12</v>
      </c>
      <c r="C34" s="2" t="s">
        <v>8</v>
      </c>
      <c r="D34" s="2" t="s">
        <v>25</v>
      </c>
      <c r="E34" s="10" t="s">
        <v>18</v>
      </c>
      <c r="F34" s="10" t="s">
        <v>32</v>
      </c>
      <c r="G34" s="8">
        <v>2009</v>
      </c>
      <c r="H34" s="11">
        <v>3234.23</v>
      </c>
      <c r="I34" s="10" t="s">
        <v>32</v>
      </c>
      <c r="J34" s="2">
        <v>5</v>
      </c>
      <c r="K34" s="8">
        <f t="shared" si="1"/>
        <v>2014</v>
      </c>
      <c r="L34" s="13" t="str">
        <f t="shared" ca="1" si="0"/>
        <v>Ja</v>
      </c>
    </row>
    <row r="35" spans="2:12" x14ac:dyDescent="0.3">
      <c r="B35" s="1" t="s">
        <v>16</v>
      </c>
      <c r="C35" s="2" t="s">
        <v>8</v>
      </c>
      <c r="D35" s="10" t="s">
        <v>42</v>
      </c>
      <c r="E35" s="10" t="s">
        <v>18</v>
      </c>
      <c r="F35" s="10" t="s">
        <v>32</v>
      </c>
      <c r="G35" s="8">
        <v>2017</v>
      </c>
      <c r="H35" s="11">
        <v>4245.3599999999997</v>
      </c>
      <c r="I35" s="10" t="s">
        <v>32</v>
      </c>
      <c r="J35" s="2">
        <v>5</v>
      </c>
      <c r="K35" s="8">
        <f t="shared" si="1"/>
        <v>2022</v>
      </c>
      <c r="L35" s="13" t="str">
        <f t="shared" ca="1" si="0"/>
        <v>Ja</v>
      </c>
    </row>
    <row r="36" spans="2:12" x14ac:dyDescent="0.3">
      <c r="B36" s="1" t="s">
        <v>15</v>
      </c>
      <c r="C36" s="2" t="s">
        <v>8</v>
      </c>
      <c r="D36" s="10" t="s">
        <v>42</v>
      </c>
      <c r="E36" s="10" t="s">
        <v>18</v>
      </c>
      <c r="F36" s="10" t="s">
        <v>32</v>
      </c>
      <c r="G36" s="8">
        <v>2002</v>
      </c>
      <c r="H36" s="11">
        <v>3274.43</v>
      </c>
      <c r="I36" s="10" t="s">
        <v>32</v>
      </c>
      <c r="J36" s="2">
        <v>5</v>
      </c>
      <c r="K36" s="8">
        <f t="shared" si="1"/>
        <v>2007</v>
      </c>
      <c r="L36" s="13" t="str">
        <f t="shared" ca="1" si="0"/>
        <v>Ja</v>
      </c>
    </row>
    <row r="37" spans="2:12" x14ac:dyDescent="0.3">
      <c r="B37" s="1" t="s">
        <v>11</v>
      </c>
      <c r="C37" s="2" t="s">
        <v>8</v>
      </c>
      <c r="D37" s="10" t="s">
        <v>45</v>
      </c>
      <c r="E37" s="10" t="s">
        <v>18</v>
      </c>
      <c r="F37" s="10" t="s">
        <v>32</v>
      </c>
      <c r="G37" s="8">
        <v>1999</v>
      </c>
      <c r="H37" s="11">
        <v>3346.44</v>
      </c>
      <c r="I37" s="10" t="s">
        <v>32</v>
      </c>
      <c r="J37" s="2">
        <v>5</v>
      </c>
      <c r="K37" s="8">
        <f t="shared" si="1"/>
        <v>2004</v>
      </c>
      <c r="L37" s="13" t="str">
        <f t="shared" ca="1" si="0"/>
        <v>Ja</v>
      </c>
    </row>
    <row r="38" spans="2:12" x14ac:dyDescent="0.3">
      <c r="B38" s="1" t="s">
        <v>13</v>
      </c>
      <c r="C38" s="2" t="s">
        <v>8</v>
      </c>
      <c r="D38" s="10" t="s">
        <v>45</v>
      </c>
      <c r="E38" s="10" t="s">
        <v>18</v>
      </c>
      <c r="F38" s="10" t="s">
        <v>32</v>
      </c>
      <c r="G38" s="8">
        <v>2019</v>
      </c>
      <c r="H38" s="11">
        <v>4634.33</v>
      </c>
      <c r="I38" s="10" t="s">
        <v>32</v>
      </c>
      <c r="J38" s="2">
        <v>4</v>
      </c>
      <c r="K38" s="8">
        <f t="shared" si="1"/>
        <v>2023</v>
      </c>
      <c r="L38" s="13" t="str">
        <f t="shared" ca="1" si="0"/>
        <v>Ja</v>
      </c>
    </row>
    <row r="39" spans="2:12" x14ac:dyDescent="0.3">
      <c r="B39" s="1" t="s">
        <v>14</v>
      </c>
      <c r="C39" s="2" t="s">
        <v>8</v>
      </c>
      <c r="D39" s="2" t="s">
        <v>24</v>
      </c>
      <c r="E39" s="10" t="s">
        <v>18</v>
      </c>
      <c r="F39" s="10" t="s">
        <v>32</v>
      </c>
      <c r="G39" s="8">
        <v>2006</v>
      </c>
      <c r="H39" s="11">
        <v>734.23</v>
      </c>
      <c r="I39" s="10" t="s">
        <v>32</v>
      </c>
      <c r="J39" s="2">
        <v>3</v>
      </c>
      <c r="K39" s="8">
        <f t="shared" si="1"/>
        <v>2009</v>
      </c>
      <c r="L39" s="13" t="str">
        <f t="shared" ca="1" si="0"/>
        <v>Ja</v>
      </c>
    </row>
    <row r="40" spans="2:12" x14ac:dyDescent="0.3">
      <c r="B40" s="1" t="s">
        <v>12</v>
      </c>
      <c r="C40" s="2" t="s">
        <v>8</v>
      </c>
      <c r="D40" s="10" t="s">
        <v>49</v>
      </c>
      <c r="E40" s="10" t="s">
        <v>18</v>
      </c>
      <c r="F40" s="10" t="s">
        <v>32</v>
      </c>
      <c r="G40" s="8">
        <v>2014</v>
      </c>
      <c r="H40" s="11">
        <v>7345.34</v>
      </c>
      <c r="I40" s="10" t="s">
        <v>32</v>
      </c>
      <c r="J40" s="2">
        <v>8</v>
      </c>
      <c r="K40" s="8">
        <f t="shared" si="1"/>
        <v>2022</v>
      </c>
      <c r="L40" s="13" t="str">
        <f t="shared" ca="1" si="0"/>
        <v>Ja</v>
      </c>
    </row>
    <row r="41" spans="2:12" x14ac:dyDescent="0.3">
      <c r="B41" s="1" t="s">
        <v>15</v>
      </c>
      <c r="C41" s="2" t="s">
        <v>8</v>
      </c>
      <c r="D41" s="10" t="s">
        <v>49</v>
      </c>
      <c r="E41" s="10" t="s">
        <v>18</v>
      </c>
      <c r="F41" s="10" t="s">
        <v>32</v>
      </c>
      <c r="G41" s="8">
        <v>2011</v>
      </c>
      <c r="H41" s="11">
        <v>6238.43</v>
      </c>
      <c r="I41" s="10" t="s">
        <v>32</v>
      </c>
      <c r="J41" s="2">
        <v>5</v>
      </c>
      <c r="K41" s="8">
        <f t="shared" si="1"/>
        <v>2016</v>
      </c>
      <c r="L41" s="13" t="str">
        <f t="shared" ca="1" si="0"/>
        <v>Ja</v>
      </c>
    </row>
    <row r="42" spans="2:12" x14ac:dyDescent="0.3">
      <c r="B42" s="1" t="s">
        <v>16</v>
      </c>
      <c r="C42" s="2" t="s">
        <v>8</v>
      </c>
      <c r="D42" s="10" t="s">
        <v>45</v>
      </c>
      <c r="E42" s="10" t="s">
        <v>18</v>
      </c>
      <c r="F42" s="10" t="s">
        <v>32</v>
      </c>
      <c r="G42" s="8">
        <v>2004</v>
      </c>
      <c r="H42" s="11">
        <v>2424.54</v>
      </c>
      <c r="I42" s="10" t="s">
        <v>32</v>
      </c>
      <c r="J42" s="2">
        <v>4</v>
      </c>
      <c r="K42" s="8">
        <f t="shared" si="1"/>
        <v>2008</v>
      </c>
      <c r="L42" s="13" t="str">
        <f t="shared" ca="1" si="0"/>
        <v>Ja</v>
      </c>
    </row>
    <row r="43" spans="2:12" x14ac:dyDescent="0.3">
      <c r="B43" s="1" t="s">
        <v>13</v>
      </c>
      <c r="C43" s="2" t="s">
        <v>8</v>
      </c>
      <c r="D43" s="10" t="s">
        <v>45</v>
      </c>
      <c r="E43" s="10" t="s">
        <v>18</v>
      </c>
      <c r="F43" s="10" t="s">
        <v>32</v>
      </c>
      <c r="G43" s="8">
        <v>1999</v>
      </c>
      <c r="H43" s="11">
        <v>3632.33</v>
      </c>
      <c r="I43" s="10" t="s">
        <v>32</v>
      </c>
      <c r="J43" s="2">
        <v>4</v>
      </c>
      <c r="K43" s="8">
        <f t="shared" si="1"/>
        <v>2003</v>
      </c>
      <c r="L43" s="13" t="str">
        <f t="shared" ca="1" si="0"/>
        <v>Ja</v>
      </c>
    </row>
    <row r="44" spans="2:12" x14ac:dyDescent="0.3">
      <c r="B44" s="1" t="s">
        <v>11</v>
      </c>
      <c r="C44" s="2" t="s">
        <v>8</v>
      </c>
      <c r="D44" s="2" t="s">
        <v>25</v>
      </c>
      <c r="E44" s="10" t="s">
        <v>18</v>
      </c>
      <c r="F44" s="10" t="s">
        <v>32</v>
      </c>
      <c r="G44" s="8">
        <v>2022</v>
      </c>
      <c r="H44" s="11">
        <v>8382.34</v>
      </c>
      <c r="I44" s="10" t="s">
        <v>32</v>
      </c>
      <c r="J44" s="2">
        <v>4</v>
      </c>
      <c r="K44" s="8">
        <f t="shared" si="1"/>
        <v>2026</v>
      </c>
      <c r="L44" s="13" t="str">
        <f t="shared" ca="1" si="0"/>
        <v>Nein</v>
      </c>
    </row>
    <row r="45" spans="2:12" x14ac:dyDescent="0.3">
      <c r="B45" s="1" t="s">
        <v>15</v>
      </c>
      <c r="C45" s="2" t="s">
        <v>8</v>
      </c>
      <c r="D45" s="2" t="s">
        <v>46</v>
      </c>
      <c r="E45" s="10" t="s">
        <v>19</v>
      </c>
      <c r="F45" s="10" t="s">
        <v>33</v>
      </c>
      <c r="G45" s="8">
        <v>2020</v>
      </c>
      <c r="H45" s="11">
        <v>23424.23</v>
      </c>
      <c r="I45" s="10" t="s">
        <v>33</v>
      </c>
      <c r="J45" s="2">
        <v>8</v>
      </c>
      <c r="K45" s="8">
        <f t="shared" si="1"/>
        <v>2028</v>
      </c>
      <c r="L45" s="13" t="str">
        <f t="shared" ca="1" si="0"/>
        <v>Nein</v>
      </c>
    </row>
    <row r="46" spans="2:12" x14ac:dyDescent="0.3">
      <c r="B46" s="1" t="s">
        <v>14</v>
      </c>
      <c r="C46" s="2" t="s">
        <v>8</v>
      </c>
      <c r="D46" s="10" t="s">
        <v>50</v>
      </c>
      <c r="E46" s="10" t="s">
        <v>18</v>
      </c>
      <c r="F46" s="10" t="s">
        <v>33</v>
      </c>
      <c r="G46" s="8">
        <v>2005</v>
      </c>
      <c r="H46" s="11">
        <v>1284.3399999999999</v>
      </c>
      <c r="I46" s="10" t="s">
        <v>33</v>
      </c>
      <c r="J46" s="2">
        <v>3</v>
      </c>
      <c r="K46" s="8">
        <f t="shared" si="1"/>
        <v>2008</v>
      </c>
      <c r="L46" s="13" t="str">
        <f t="shared" ca="1" si="0"/>
        <v>Ja</v>
      </c>
    </row>
    <row r="47" spans="2:12" x14ac:dyDescent="0.3">
      <c r="B47" s="1" t="s">
        <v>12</v>
      </c>
      <c r="C47" s="2" t="s">
        <v>8</v>
      </c>
      <c r="D47" s="2" t="s">
        <v>24</v>
      </c>
      <c r="E47" s="10" t="s">
        <v>18</v>
      </c>
      <c r="F47" s="10" t="s">
        <v>33</v>
      </c>
      <c r="G47" s="8">
        <v>2018</v>
      </c>
      <c r="H47" s="11">
        <v>343.54</v>
      </c>
      <c r="I47" s="10" t="s">
        <v>33</v>
      </c>
      <c r="J47" s="2">
        <v>3</v>
      </c>
      <c r="K47" s="8">
        <f t="shared" si="1"/>
        <v>2021</v>
      </c>
      <c r="L47" s="13" t="str">
        <f t="shared" ca="1" si="0"/>
        <v>Ja</v>
      </c>
    </row>
    <row r="48" spans="2:12" x14ac:dyDescent="0.3">
      <c r="B48" s="1" t="s">
        <v>16</v>
      </c>
      <c r="C48" s="2" t="s">
        <v>8</v>
      </c>
      <c r="D48" s="10" t="s">
        <v>48</v>
      </c>
      <c r="E48" s="10" t="s">
        <v>18</v>
      </c>
      <c r="F48" s="10" t="s">
        <v>33</v>
      </c>
      <c r="G48" s="8">
        <v>2003</v>
      </c>
      <c r="H48" s="11">
        <v>2342.33</v>
      </c>
      <c r="I48" s="10" t="s">
        <v>33</v>
      </c>
      <c r="J48" s="2">
        <v>6</v>
      </c>
      <c r="K48" s="8">
        <f t="shared" si="1"/>
        <v>2009</v>
      </c>
      <c r="L48" s="13" t="str">
        <f t="shared" ca="1" si="0"/>
        <v>Ja</v>
      </c>
    </row>
    <row r="49" spans="2:12" x14ac:dyDescent="0.3">
      <c r="B49" s="1" t="s">
        <v>13</v>
      </c>
      <c r="C49" s="2" t="s">
        <v>8</v>
      </c>
      <c r="D49" s="10" t="s">
        <v>48</v>
      </c>
      <c r="E49" s="10" t="s">
        <v>18</v>
      </c>
      <c r="F49" s="10" t="s">
        <v>33</v>
      </c>
      <c r="G49" s="8">
        <v>2010</v>
      </c>
      <c r="H49" s="11">
        <v>1354.34</v>
      </c>
      <c r="I49" s="10" t="s">
        <v>33</v>
      </c>
      <c r="J49" s="2">
        <v>3</v>
      </c>
      <c r="K49" s="8">
        <f t="shared" si="1"/>
        <v>2013</v>
      </c>
      <c r="L49" s="13" t="str">
        <f t="shared" ca="1" si="0"/>
        <v>Ja</v>
      </c>
    </row>
    <row r="50" spans="2:12" x14ac:dyDescent="0.3">
      <c r="B50" s="1" t="s">
        <v>15</v>
      </c>
      <c r="C50" s="2" t="s">
        <v>8</v>
      </c>
      <c r="D50" s="2" t="s">
        <v>22</v>
      </c>
      <c r="E50" s="10" t="s">
        <v>18</v>
      </c>
      <c r="F50" s="10" t="s">
        <v>33</v>
      </c>
      <c r="G50" s="8">
        <v>2015</v>
      </c>
      <c r="H50" s="11">
        <v>432.45</v>
      </c>
      <c r="I50" s="10" t="s">
        <v>33</v>
      </c>
      <c r="J50" s="2">
        <v>3</v>
      </c>
      <c r="K50" s="8">
        <f t="shared" si="1"/>
        <v>2018</v>
      </c>
      <c r="L50" s="13" t="str">
        <f t="shared" ca="1" si="0"/>
        <v>Ja</v>
      </c>
    </row>
    <row r="51" spans="2:12" x14ac:dyDescent="0.3">
      <c r="B51" s="1" t="s">
        <v>14</v>
      </c>
      <c r="C51" s="2" t="s">
        <v>8</v>
      </c>
      <c r="D51" s="2" t="s">
        <v>47</v>
      </c>
      <c r="E51" s="10" t="s">
        <v>18</v>
      </c>
      <c r="F51" s="10" t="s">
        <v>33</v>
      </c>
      <c r="G51" s="8">
        <v>2018</v>
      </c>
      <c r="H51" s="11">
        <v>934.33</v>
      </c>
      <c r="I51" s="10" t="s">
        <v>33</v>
      </c>
      <c r="J51" s="2">
        <v>4</v>
      </c>
      <c r="K51" s="8">
        <f t="shared" si="1"/>
        <v>2022</v>
      </c>
      <c r="L51" s="13" t="str">
        <f t="shared" ca="1" si="0"/>
        <v>Ja</v>
      </c>
    </row>
    <row r="52" spans="2:12" x14ac:dyDescent="0.3">
      <c r="B52" s="1" t="s">
        <v>11</v>
      </c>
      <c r="C52" s="2" t="s">
        <v>8</v>
      </c>
      <c r="D52" s="10" t="s">
        <v>47</v>
      </c>
      <c r="E52" s="10" t="s">
        <v>18</v>
      </c>
      <c r="F52" s="10" t="s">
        <v>33</v>
      </c>
      <c r="G52" s="8">
        <v>2018</v>
      </c>
      <c r="H52" s="11">
        <v>934.33</v>
      </c>
      <c r="I52" s="10" t="s">
        <v>33</v>
      </c>
      <c r="J52" s="2">
        <v>4</v>
      </c>
      <c r="K52" s="8">
        <f t="shared" si="1"/>
        <v>2022</v>
      </c>
      <c r="L52" s="13" t="str">
        <f t="shared" ca="1" si="0"/>
        <v>Ja</v>
      </c>
    </row>
    <row r="53" spans="2:12" x14ac:dyDescent="0.3">
      <c r="B53" s="1" t="s">
        <v>12</v>
      </c>
      <c r="C53" s="2" t="s">
        <v>8</v>
      </c>
      <c r="D53" s="10" t="s">
        <v>47</v>
      </c>
      <c r="E53" s="10" t="s">
        <v>18</v>
      </c>
      <c r="F53" s="10" t="s">
        <v>33</v>
      </c>
      <c r="G53" s="8">
        <v>2018</v>
      </c>
      <c r="H53" s="11">
        <v>934.33</v>
      </c>
      <c r="I53" s="10" t="s">
        <v>33</v>
      </c>
      <c r="J53" s="2">
        <v>4</v>
      </c>
      <c r="K53" s="8">
        <f t="shared" si="1"/>
        <v>2022</v>
      </c>
      <c r="L53" s="13" t="str">
        <f t="shared" ca="1" si="0"/>
        <v>Ja</v>
      </c>
    </row>
    <row r="54" spans="2:12" x14ac:dyDescent="0.3">
      <c r="B54" s="1" t="s">
        <v>16</v>
      </c>
      <c r="C54" s="2" t="s">
        <v>8</v>
      </c>
      <c r="D54" s="10" t="s">
        <v>52</v>
      </c>
      <c r="E54" s="10" t="s">
        <v>18</v>
      </c>
      <c r="F54" s="10" t="s">
        <v>33</v>
      </c>
      <c r="G54" s="8">
        <v>2007</v>
      </c>
      <c r="H54" s="11">
        <v>2324.54</v>
      </c>
      <c r="I54" s="10" t="s">
        <v>33</v>
      </c>
      <c r="J54" s="2">
        <v>3</v>
      </c>
      <c r="K54" s="8">
        <f t="shared" si="1"/>
        <v>2010</v>
      </c>
      <c r="L54" s="13" t="str">
        <f t="shared" ca="1" si="0"/>
        <v>Ja</v>
      </c>
    </row>
    <row r="55" spans="2:12" x14ac:dyDescent="0.3">
      <c r="B55" s="1" t="s">
        <v>13</v>
      </c>
      <c r="C55" s="2" t="s">
        <v>8</v>
      </c>
      <c r="D55" s="10" t="s">
        <v>26</v>
      </c>
      <c r="E55" s="10" t="s">
        <v>18</v>
      </c>
      <c r="F55" s="10" t="s">
        <v>33</v>
      </c>
      <c r="G55" s="8">
        <v>2020</v>
      </c>
      <c r="H55" s="11">
        <v>534.33000000000004</v>
      </c>
      <c r="I55" s="10" t="s">
        <v>33</v>
      </c>
      <c r="J55" s="2">
        <v>3</v>
      </c>
      <c r="K55" s="8">
        <f t="shared" si="1"/>
        <v>2023</v>
      </c>
      <c r="L55" s="13" t="str">
        <f t="shared" ca="1" si="0"/>
        <v>Ja</v>
      </c>
    </row>
    <row r="56" spans="2:12" x14ac:dyDescent="0.3">
      <c r="B56" s="1" t="s">
        <v>15</v>
      </c>
      <c r="C56" s="2" t="s">
        <v>8</v>
      </c>
      <c r="D56" s="2" t="s">
        <v>25</v>
      </c>
      <c r="E56" s="10" t="s">
        <v>18</v>
      </c>
      <c r="F56" s="10" t="s">
        <v>33</v>
      </c>
      <c r="G56" s="8">
        <v>2009</v>
      </c>
      <c r="H56" s="11">
        <v>2734.22</v>
      </c>
      <c r="I56" s="10" t="s">
        <v>33</v>
      </c>
      <c r="J56" s="2">
        <v>3</v>
      </c>
      <c r="K56" s="8">
        <f t="shared" si="1"/>
        <v>2012</v>
      </c>
      <c r="L56" s="13" t="str">
        <f t="shared" ca="1" si="0"/>
        <v>Ja</v>
      </c>
    </row>
    <row r="57" spans="2:12" x14ac:dyDescent="0.3">
      <c r="B57" s="1" t="s">
        <v>14</v>
      </c>
      <c r="C57" s="2" t="s">
        <v>8</v>
      </c>
      <c r="D57" s="10" t="s">
        <v>52</v>
      </c>
      <c r="E57" s="10" t="s">
        <v>18</v>
      </c>
      <c r="F57" s="10" t="s">
        <v>33</v>
      </c>
      <c r="G57" s="8">
        <v>2017</v>
      </c>
      <c r="H57" s="11">
        <v>4234.33</v>
      </c>
      <c r="I57" s="10" t="s">
        <v>33</v>
      </c>
      <c r="J57" s="2">
        <v>3</v>
      </c>
      <c r="K57" s="8">
        <f t="shared" si="1"/>
        <v>2020</v>
      </c>
      <c r="L57" s="13" t="str">
        <f t="shared" ca="1" si="0"/>
        <v>Ja</v>
      </c>
    </row>
    <row r="58" spans="2:12" x14ac:dyDescent="0.3">
      <c r="B58" s="1" t="s">
        <v>11</v>
      </c>
      <c r="C58" s="2" t="s">
        <v>8</v>
      </c>
      <c r="D58" s="10" t="s">
        <v>24</v>
      </c>
      <c r="E58" s="10" t="s">
        <v>18</v>
      </c>
      <c r="F58" s="10" t="s">
        <v>33</v>
      </c>
      <c r="G58" s="8">
        <v>2002</v>
      </c>
      <c r="H58" s="11">
        <v>533.41999999999996</v>
      </c>
      <c r="I58" s="10" t="s">
        <v>33</v>
      </c>
      <c r="J58" s="2">
        <v>3</v>
      </c>
      <c r="K58" s="8">
        <f t="shared" si="1"/>
        <v>2005</v>
      </c>
      <c r="L58" s="13" t="str">
        <f t="shared" ca="1" si="0"/>
        <v>Ja</v>
      </c>
    </row>
    <row r="59" spans="2:12" x14ac:dyDescent="0.3">
      <c r="B59" s="1" t="s">
        <v>15</v>
      </c>
      <c r="C59" s="2" t="s">
        <v>8</v>
      </c>
      <c r="D59" s="2" t="s">
        <v>24</v>
      </c>
      <c r="E59" s="10" t="s">
        <v>18</v>
      </c>
      <c r="F59" s="10" t="s">
        <v>33</v>
      </c>
      <c r="G59" s="8">
        <v>2014</v>
      </c>
      <c r="H59" s="11">
        <v>543.32000000000005</v>
      </c>
      <c r="I59" s="10" t="s">
        <v>33</v>
      </c>
      <c r="J59" s="2">
        <v>3</v>
      </c>
      <c r="K59" s="8">
        <f t="shared" si="1"/>
        <v>2017</v>
      </c>
      <c r="L59" s="13" t="str">
        <f t="shared" ca="1" si="0"/>
        <v>Ja</v>
      </c>
    </row>
    <row r="60" spans="2:12" x14ac:dyDescent="0.3">
      <c r="B60" s="1" t="s">
        <v>12</v>
      </c>
      <c r="C60" s="2" t="s">
        <v>9</v>
      </c>
      <c r="D60" s="2" t="s">
        <v>26</v>
      </c>
      <c r="E60" s="10" t="s">
        <v>18</v>
      </c>
      <c r="F60" s="10" t="s">
        <v>36</v>
      </c>
      <c r="G60" s="8">
        <v>2014</v>
      </c>
      <c r="H60" s="11">
        <v>736.21</v>
      </c>
      <c r="I60" s="10" t="s">
        <v>36</v>
      </c>
      <c r="J60" s="2">
        <v>3</v>
      </c>
      <c r="K60" s="8">
        <f t="shared" si="1"/>
        <v>2017</v>
      </c>
      <c r="L60" s="13" t="str">
        <f t="shared" ca="1" si="0"/>
        <v>Ja</v>
      </c>
    </row>
    <row r="61" spans="2:12" x14ac:dyDescent="0.3">
      <c r="B61" s="1" t="s">
        <v>16</v>
      </c>
      <c r="C61" s="2" t="s">
        <v>9</v>
      </c>
      <c r="D61" s="10" t="s">
        <v>26</v>
      </c>
      <c r="E61" s="10" t="s">
        <v>18</v>
      </c>
      <c r="F61" s="10" t="s">
        <v>36</v>
      </c>
      <c r="G61" s="8">
        <v>2014</v>
      </c>
      <c r="H61" s="11">
        <v>736.21</v>
      </c>
      <c r="I61" s="10" t="s">
        <v>36</v>
      </c>
      <c r="J61" s="2">
        <v>3</v>
      </c>
      <c r="K61" s="8">
        <f t="shared" si="1"/>
        <v>2017</v>
      </c>
      <c r="L61" s="13" t="str">
        <f t="shared" ca="1" si="0"/>
        <v>Ja</v>
      </c>
    </row>
    <row r="62" spans="2:12" x14ac:dyDescent="0.3">
      <c r="B62" s="1" t="s">
        <v>13</v>
      </c>
      <c r="C62" s="2" t="s">
        <v>9</v>
      </c>
      <c r="D62" s="10" t="s">
        <v>26</v>
      </c>
      <c r="E62" s="10" t="s">
        <v>18</v>
      </c>
      <c r="F62" s="10" t="s">
        <v>36</v>
      </c>
      <c r="G62" s="8">
        <v>2014</v>
      </c>
      <c r="H62" s="11">
        <v>736.21</v>
      </c>
      <c r="I62" s="10" t="s">
        <v>36</v>
      </c>
      <c r="J62" s="2">
        <v>3</v>
      </c>
      <c r="K62" s="8">
        <f t="shared" si="1"/>
        <v>2017</v>
      </c>
      <c r="L62" s="13" t="str">
        <f t="shared" ca="1" si="0"/>
        <v>Ja</v>
      </c>
    </row>
    <row r="63" spans="2:12" x14ac:dyDescent="0.3">
      <c r="B63" s="1" t="s">
        <v>14</v>
      </c>
      <c r="C63" s="2" t="s">
        <v>9</v>
      </c>
      <c r="D63" s="10" t="s">
        <v>26</v>
      </c>
      <c r="E63" s="10" t="s">
        <v>18</v>
      </c>
      <c r="F63" s="10" t="s">
        <v>36</v>
      </c>
      <c r="G63" s="8">
        <v>2016</v>
      </c>
      <c r="H63" s="11">
        <v>837.4</v>
      </c>
      <c r="I63" s="10" t="s">
        <v>36</v>
      </c>
      <c r="J63" s="2">
        <v>3</v>
      </c>
      <c r="K63" s="8">
        <f t="shared" si="1"/>
        <v>2019</v>
      </c>
      <c r="L63" s="13" t="str">
        <f t="shared" ca="1" si="0"/>
        <v>Ja</v>
      </c>
    </row>
    <row r="64" spans="2:12" x14ac:dyDescent="0.3">
      <c r="B64" s="1" t="s">
        <v>11</v>
      </c>
      <c r="C64" s="2" t="s">
        <v>9</v>
      </c>
      <c r="D64" s="10" t="s">
        <v>26</v>
      </c>
      <c r="E64" s="10" t="s">
        <v>18</v>
      </c>
      <c r="F64" s="10" t="s">
        <v>36</v>
      </c>
      <c r="G64" s="8">
        <v>2016</v>
      </c>
      <c r="H64" s="11">
        <v>837.4</v>
      </c>
      <c r="I64" s="10" t="s">
        <v>36</v>
      </c>
      <c r="J64" s="2">
        <v>3</v>
      </c>
      <c r="K64" s="8">
        <f t="shared" si="1"/>
        <v>2019</v>
      </c>
      <c r="L64" s="13" t="str">
        <f t="shared" ca="1" si="0"/>
        <v>Ja</v>
      </c>
    </row>
    <row r="65" spans="2:12" x14ac:dyDescent="0.3">
      <c r="B65" s="1" t="s">
        <v>15</v>
      </c>
      <c r="C65" s="2" t="s">
        <v>9</v>
      </c>
      <c r="D65" s="2" t="s">
        <v>26</v>
      </c>
      <c r="E65" s="10" t="s">
        <v>18</v>
      </c>
      <c r="F65" s="10" t="s">
        <v>36</v>
      </c>
      <c r="G65" s="8">
        <v>2016</v>
      </c>
      <c r="H65" s="11">
        <v>837.4</v>
      </c>
      <c r="I65" s="10" t="s">
        <v>36</v>
      </c>
      <c r="J65" s="2">
        <v>3</v>
      </c>
      <c r="K65" s="8">
        <f t="shared" si="1"/>
        <v>2019</v>
      </c>
      <c r="L65" s="13" t="str">
        <f t="shared" ca="1" si="0"/>
        <v>Ja</v>
      </c>
    </row>
    <row r="66" spans="2:12" x14ac:dyDescent="0.3">
      <c r="B66" s="1" t="s">
        <v>12</v>
      </c>
      <c r="C66" s="2" t="s">
        <v>9</v>
      </c>
      <c r="D66" s="2" t="s">
        <v>26</v>
      </c>
      <c r="E66" s="10" t="s">
        <v>18</v>
      </c>
      <c r="F66" s="10" t="s">
        <v>36</v>
      </c>
      <c r="G66" s="8">
        <v>2016</v>
      </c>
      <c r="H66" s="11">
        <v>837.4</v>
      </c>
      <c r="I66" s="10" t="s">
        <v>36</v>
      </c>
      <c r="J66" s="2">
        <v>3</v>
      </c>
      <c r="K66" s="8">
        <f t="shared" si="1"/>
        <v>2019</v>
      </c>
      <c r="L66" s="13" t="str">
        <f t="shared" ca="1" si="0"/>
        <v>Ja</v>
      </c>
    </row>
    <row r="67" spans="2:12" x14ac:dyDescent="0.3">
      <c r="B67" s="1" t="s">
        <v>16</v>
      </c>
      <c r="C67" s="2" t="s">
        <v>9</v>
      </c>
      <c r="D67" s="2" t="s">
        <v>26</v>
      </c>
      <c r="E67" s="10" t="s">
        <v>18</v>
      </c>
      <c r="F67" s="10" t="s">
        <v>36</v>
      </c>
      <c r="G67" s="8">
        <v>2016</v>
      </c>
      <c r="H67" s="11">
        <v>837.4</v>
      </c>
      <c r="I67" s="10" t="s">
        <v>36</v>
      </c>
      <c r="J67" s="2">
        <v>3</v>
      </c>
      <c r="K67" s="8">
        <f t="shared" si="1"/>
        <v>2019</v>
      </c>
      <c r="L67" s="13" t="str">
        <f t="shared" ca="1" si="0"/>
        <v>Ja</v>
      </c>
    </row>
    <row r="68" spans="2:12" x14ac:dyDescent="0.3">
      <c r="B68" s="1" t="s">
        <v>13</v>
      </c>
      <c r="C68" s="2" t="s">
        <v>9</v>
      </c>
      <c r="D68" s="10" t="s">
        <v>53</v>
      </c>
      <c r="E68" s="10" t="s">
        <v>18</v>
      </c>
      <c r="F68" s="10" t="s">
        <v>27</v>
      </c>
      <c r="G68" s="8">
        <v>2005</v>
      </c>
      <c r="H68" s="11">
        <v>4243.54</v>
      </c>
      <c r="I68" s="10" t="s">
        <v>27</v>
      </c>
      <c r="J68" s="2">
        <v>5</v>
      </c>
      <c r="K68" s="8">
        <f t="shared" si="1"/>
        <v>2010</v>
      </c>
      <c r="L68" s="13" t="str">
        <f t="shared" ref="L68:L102" ca="1" si="2">IF(K68&lt;=YEAR(TODAY()),"Ja","Nein")</f>
        <v>Ja</v>
      </c>
    </row>
    <row r="69" spans="2:12" x14ac:dyDescent="0.3">
      <c r="B69" s="1" t="s">
        <v>14</v>
      </c>
      <c r="C69" s="2" t="s">
        <v>9</v>
      </c>
      <c r="D69" s="10" t="s">
        <v>53</v>
      </c>
      <c r="E69" s="10" t="s">
        <v>18</v>
      </c>
      <c r="F69" s="10" t="s">
        <v>27</v>
      </c>
      <c r="G69" s="8">
        <v>1998</v>
      </c>
      <c r="H69" s="11">
        <v>3434.23</v>
      </c>
      <c r="I69" s="10" t="s">
        <v>27</v>
      </c>
      <c r="J69" s="2">
        <v>5</v>
      </c>
      <c r="K69" s="8">
        <f t="shared" si="1"/>
        <v>2003</v>
      </c>
      <c r="L69" s="13" t="str">
        <f t="shared" ca="1" si="2"/>
        <v>Ja</v>
      </c>
    </row>
    <row r="70" spans="2:12" x14ac:dyDescent="0.3">
      <c r="B70" s="1" t="s">
        <v>15</v>
      </c>
      <c r="C70" s="2" t="s">
        <v>9</v>
      </c>
      <c r="D70" s="10" t="s">
        <v>53</v>
      </c>
      <c r="E70" s="10" t="s">
        <v>18</v>
      </c>
      <c r="F70" s="10" t="s">
        <v>27</v>
      </c>
      <c r="G70" s="8">
        <v>2003</v>
      </c>
      <c r="H70" s="11">
        <v>4353.54</v>
      </c>
      <c r="I70" s="10" t="s">
        <v>27</v>
      </c>
      <c r="J70" s="2">
        <v>5</v>
      </c>
      <c r="K70" s="8">
        <f t="shared" ref="K70:K102" si="3">G70+J70</f>
        <v>2008</v>
      </c>
      <c r="L70" s="13" t="str">
        <f t="shared" ca="1" si="2"/>
        <v>Ja</v>
      </c>
    </row>
    <row r="71" spans="2:12" x14ac:dyDescent="0.3">
      <c r="B71" s="1" t="s">
        <v>11</v>
      </c>
      <c r="C71" s="2" t="s">
        <v>9</v>
      </c>
      <c r="D71" s="10" t="s">
        <v>54</v>
      </c>
      <c r="E71" s="10" t="s">
        <v>19</v>
      </c>
      <c r="F71" s="10" t="s">
        <v>27</v>
      </c>
      <c r="G71" s="8">
        <v>2020</v>
      </c>
      <c r="H71" s="11">
        <v>15283.44</v>
      </c>
      <c r="I71" s="10" t="s">
        <v>27</v>
      </c>
      <c r="J71" s="2">
        <v>8</v>
      </c>
      <c r="K71" s="8">
        <f t="shared" si="3"/>
        <v>2028</v>
      </c>
      <c r="L71" s="13" t="str">
        <f t="shared" ca="1" si="2"/>
        <v>Nein</v>
      </c>
    </row>
    <row r="72" spans="2:12" x14ac:dyDescent="0.3">
      <c r="B72" s="1" t="s">
        <v>12</v>
      </c>
      <c r="C72" s="2" t="s">
        <v>9</v>
      </c>
      <c r="D72" s="10" t="s">
        <v>55</v>
      </c>
      <c r="E72" s="10" t="s">
        <v>18</v>
      </c>
      <c r="F72" s="10" t="s">
        <v>27</v>
      </c>
      <c r="G72" s="8">
        <v>2015</v>
      </c>
      <c r="H72" s="11">
        <v>1282.3399999999999</v>
      </c>
      <c r="I72" s="10" t="s">
        <v>27</v>
      </c>
      <c r="J72" s="2">
        <v>4</v>
      </c>
      <c r="K72" s="8">
        <f t="shared" si="3"/>
        <v>2019</v>
      </c>
      <c r="L72" s="13" t="str">
        <f t="shared" ca="1" si="2"/>
        <v>Ja</v>
      </c>
    </row>
    <row r="73" spans="2:12" x14ac:dyDescent="0.3">
      <c r="B73" s="1" t="s">
        <v>16</v>
      </c>
      <c r="C73" s="2" t="s">
        <v>9</v>
      </c>
      <c r="D73" s="10" t="s">
        <v>55</v>
      </c>
      <c r="E73" s="10" t="s">
        <v>18</v>
      </c>
      <c r="F73" s="10" t="s">
        <v>27</v>
      </c>
      <c r="G73" s="8">
        <v>2015</v>
      </c>
      <c r="H73" s="11">
        <v>1282.3399999999999</v>
      </c>
      <c r="I73" s="10" t="s">
        <v>27</v>
      </c>
      <c r="J73" s="2">
        <v>4</v>
      </c>
      <c r="K73" s="8">
        <f t="shared" si="3"/>
        <v>2019</v>
      </c>
      <c r="L73" s="13" t="str">
        <f t="shared" ca="1" si="2"/>
        <v>Ja</v>
      </c>
    </row>
    <row r="74" spans="2:12" x14ac:dyDescent="0.3">
      <c r="B74" s="1" t="s">
        <v>13</v>
      </c>
      <c r="C74" s="2" t="s">
        <v>9</v>
      </c>
      <c r="D74" s="10" t="s">
        <v>55</v>
      </c>
      <c r="E74" s="10" t="s">
        <v>18</v>
      </c>
      <c r="F74" s="10" t="s">
        <v>27</v>
      </c>
      <c r="G74" s="8">
        <v>2015</v>
      </c>
      <c r="H74" s="11">
        <v>1282.3399999999999</v>
      </c>
      <c r="I74" s="10" t="s">
        <v>27</v>
      </c>
      <c r="J74" s="2">
        <v>4</v>
      </c>
      <c r="K74" s="8">
        <f t="shared" si="3"/>
        <v>2019</v>
      </c>
      <c r="L74" s="13" t="str">
        <f t="shared" ca="1" si="2"/>
        <v>Ja</v>
      </c>
    </row>
    <row r="75" spans="2:12" x14ac:dyDescent="0.3">
      <c r="B75" s="1" t="s">
        <v>14</v>
      </c>
      <c r="C75" s="2" t="s">
        <v>9</v>
      </c>
      <c r="D75" s="2" t="s">
        <v>26</v>
      </c>
      <c r="E75" s="10" t="s">
        <v>18</v>
      </c>
      <c r="F75" s="10" t="s">
        <v>27</v>
      </c>
      <c r="G75" s="8">
        <v>2012</v>
      </c>
      <c r="H75" s="11">
        <v>788.3</v>
      </c>
      <c r="I75" s="10" t="s">
        <v>27</v>
      </c>
      <c r="J75" s="2">
        <v>3</v>
      </c>
      <c r="K75" s="8">
        <f t="shared" si="3"/>
        <v>2015</v>
      </c>
      <c r="L75" s="13" t="str">
        <f t="shared" ca="1" si="2"/>
        <v>Ja</v>
      </c>
    </row>
    <row r="76" spans="2:12" x14ac:dyDescent="0.3">
      <c r="B76" s="1" t="s">
        <v>15</v>
      </c>
      <c r="C76" s="2" t="s">
        <v>9</v>
      </c>
      <c r="D76" s="2" t="s">
        <v>26</v>
      </c>
      <c r="E76" s="10" t="s">
        <v>18</v>
      </c>
      <c r="F76" s="10" t="s">
        <v>27</v>
      </c>
      <c r="G76" s="8">
        <v>2007</v>
      </c>
      <c r="H76" s="11">
        <v>788.3</v>
      </c>
      <c r="I76" s="10" t="s">
        <v>27</v>
      </c>
      <c r="J76" s="2">
        <v>3</v>
      </c>
      <c r="K76" s="8">
        <f t="shared" si="3"/>
        <v>2010</v>
      </c>
      <c r="L76" s="13" t="str">
        <f t="shared" ca="1" si="2"/>
        <v>Ja</v>
      </c>
    </row>
    <row r="77" spans="2:12" x14ac:dyDescent="0.3">
      <c r="B77" s="1" t="s">
        <v>11</v>
      </c>
      <c r="C77" s="2" t="s">
        <v>9</v>
      </c>
      <c r="D77" s="2" t="s">
        <v>26</v>
      </c>
      <c r="E77" s="10" t="s">
        <v>18</v>
      </c>
      <c r="F77" s="10" t="s">
        <v>27</v>
      </c>
      <c r="G77" s="8">
        <v>2020</v>
      </c>
      <c r="H77" s="11">
        <v>788.3</v>
      </c>
      <c r="I77" s="10" t="s">
        <v>27</v>
      </c>
      <c r="J77" s="2">
        <v>3</v>
      </c>
      <c r="K77" s="8">
        <f t="shared" si="3"/>
        <v>2023</v>
      </c>
      <c r="L77" s="13" t="str">
        <f t="shared" ca="1" si="2"/>
        <v>Ja</v>
      </c>
    </row>
    <row r="78" spans="2:12" x14ac:dyDescent="0.3">
      <c r="B78" s="1" t="s">
        <v>12</v>
      </c>
      <c r="C78" s="2" t="s">
        <v>9</v>
      </c>
      <c r="D78" s="10" t="s">
        <v>26</v>
      </c>
      <c r="E78" s="10" t="s">
        <v>18</v>
      </c>
      <c r="F78" s="10" t="s">
        <v>27</v>
      </c>
      <c r="G78" s="8">
        <v>2009</v>
      </c>
      <c r="H78" s="11">
        <v>788.3</v>
      </c>
      <c r="I78" s="10" t="s">
        <v>27</v>
      </c>
      <c r="J78" s="2">
        <v>3</v>
      </c>
      <c r="K78" s="8">
        <f t="shared" si="3"/>
        <v>2012</v>
      </c>
      <c r="L78" s="13" t="str">
        <f t="shared" ca="1" si="2"/>
        <v>Ja</v>
      </c>
    </row>
    <row r="79" spans="2:12" x14ac:dyDescent="0.3">
      <c r="B79" s="1" t="s">
        <v>16</v>
      </c>
      <c r="C79" s="2" t="s">
        <v>9</v>
      </c>
      <c r="D79" s="10" t="s">
        <v>26</v>
      </c>
      <c r="E79" s="10" t="s">
        <v>18</v>
      </c>
      <c r="F79" s="2" t="s">
        <v>35</v>
      </c>
      <c r="G79" s="8">
        <v>1998</v>
      </c>
      <c r="H79" s="11">
        <v>1843.23</v>
      </c>
      <c r="I79" s="2" t="s">
        <v>35</v>
      </c>
      <c r="J79" s="2">
        <v>5</v>
      </c>
      <c r="K79" s="8">
        <f t="shared" si="3"/>
        <v>2003</v>
      </c>
      <c r="L79" s="13" t="str">
        <f t="shared" ca="1" si="2"/>
        <v>Ja</v>
      </c>
    </row>
    <row r="80" spans="2:12" x14ac:dyDescent="0.3">
      <c r="B80" s="1" t="s">
        <v>13</v>
      </c>
      <c r="C80" s="2" t="s">
        <v>9</v>
      </c>
      <c r="D80" s="10" t="s">
        <v>26</v>
      </c>
      <c r="E80" s="10" t="s">
        <v>18</v>
      </c>
      <c r="F80" s="2" t="s">
        <v>35</v>
      </c>
      <c r="G80" s="8">
        <v>2002</v>
      </c>
      <c r="H80" s="11">
        <v>655.55</v>
      </c>
      <c r="I80" s="2" t="s">
        <v>35</v>
      </c>
      <c r="J80" s="2">
        <v>3</v>
      </c>
      <c r="K80" s="8">
        <f t="shared" si="3"/>
        <v>2005</v>
      </c>
      <c r="L80" s="13" t="str">
        <f t="shared" ca="1" si="2"/>
        <v>Ja</v>
      </c>
    </row>
    <row r="81" spans="2:12" x14ac:dyDescent="0.3">
      <c r="B81" s="1" t="s">
        <v>15</v>
      </c>
      <c r="C81" s="2" t="s">
        <v>9</v>
      </c>
      <c r="D81" s="10" t="s">
        <v>26</v>
      </c>
      <c r="E81" s="10" t="s">
        <v>18</v>
      </c>
      <c r="F81" s="2" t="s">
        <v>35</v>
      </c>
      <c r="G81" s="8">
        <v>2013</v>
      </c>
      <c r="H81" s="11">
        <v>535.42999999999995</v>
      </c>
      <c r="I81" s="2" t="s">
        <v>35</v>
      </c>
      <c r="J81" s="2">
        <v>3</v>
      </c>
      <c r="K81" s="8">
        <f t="shared" si="3"/>
        <v>2016</v>
      </c>
      <c r="L81" s="13" t="str">
        <f t="shared" ca="1" si="2"/>
        <v>Ja</v>
      </c>
    </row>
    <row r="82" spans="2:12" x14ac:dyDescent="0.3">
      <c r="B82" s="1" t="s">
        <v>14</v>
      </c>
      <c r="C82" s="2" t="s">
        <v>9</v>
      </c>
      <c r="D82" s="2" t="s">
        <v>51</v>
      </c>
      <c r="E82" s="10" t="s">
        <v>18</v>
      </c>
      <c r="F82" s="2" t="s">
        <v>35</v>
      </c>
      <c r="G82" s="8">
        <v>2019</v>
      </c>
      <c r="H82" s="11">
        <v>2323.34</v>
      </c>
      <c r="I82" s="2" t="s">
        <v>35</v>
      </c>
      <c r="J82" s="2">
        <v>4</v>
      </c>
      <c r="K82" s="8">
        <f t="shared" si="3"/>
        <v>2023</v>
      </c>
      <c r="L82" s="13" t="str">
        <f t="shared" ca="1" si="2"/>
        <v>Ja</v>
      </c>
    </row>
    <row r="83" spans="2:12" x14ac:dyDescent="0.3">
      <c r="B83" s="1" t="s">
        <v>11</v>
      </c>
      <c r="C83" s="2" t="s">
        <v>9</v>
      </c>
      <c r="D83" s="2" t="s">
        <v>51</v>
      </c>
      <c r="E83" s="10" t="s">
        <v>18</v>
      </c>
      <c r="F83" s="2" t="s">
        <v>35</v>
      </c>
      <c r="G83" s="8">
        <v>2019</v>
      </c>
      <c r="H83" s="11">
        <v>2323.34</v>
      </c>
      <c r="I83" s="2" t="s">
        <v>35</v>
      </c>
      <c r="J83" s="2">
        <v>4</v>
      </c>
      <c r="K83" s="8">
        <f t="shared" si="3"/>
        <v>2023</v>
      </c>
      <c r="L83" s="13" t="str">
        <f t="shared" ca="1" si="2"/>
        <v>Ja</v>
      </c>
    </row>
    <row r="84" spans="2:12" x14ac:dyDescent="0.3">
      <c r="B84" s="1" t="s">
        <v>12</v>
      </c>
      <c r="C84" s="2" t="s">
        <v>9</v>
      </c>
      <c r="D84" s="10" t="s">
        <v>51</v>
      </c>
      <c r="E84" s="10" t="s">
        <v>18</v>
      </c>
      <c r="F84" s="2" t="s">
        <v>35</v>
      </c>
      <c r="G84" s="8">
        <v>2019</v>
      </c>
      <c r="H84" s="11">
        <v>2323.34</v>
      </c>
      <c r="I84" s="2" t="s">
        <v>35</v>
      </c>
      <c r="J84" s="2">
        <v>4</v>
      </c>
      <c r="K84" s="8">
        <f t="shared" si="3"/>
        <v>2023</v>
      </c>
      <c r="L84" s="13" t="str">
        <f t="shared" ca="1" si="2"/>
        <v>Ja</v>
      </c>
    </row>
    <row r="85" spans="2:12" x14ac:dyDescent="0.3">
      <c r="B85" s="1" t="s">
        <v>13</v>
      </c>
      <c r="C85" s="2" t="s">
        <v>9</v>
      </c>
      <c r="D85" s="10" t="s">
        <v>28</v>
      </c>
      <c r="E85" s="10" t="s">
        <v>18</v>
      </c>
      <c r="F85" s="2" t="s">
        <v>35</v>
      </c>
      <c r="G85" s="8">
        <v>2011</v>
      </c>
      <c r="H85" s="11">
        <v>1342.23</v>
      </c>
      <c r="I85" s="2" t="s">
        <v>35</v>
      </c>
      <c r="J85" s="2">
        <v>5</v>
      </c>
      <c r="K85" s="8">
        <f t="shared" si="3"/>
        <v>2016</v>
      </c>
      <c r="L85" s="13" t="str">
        <f t="shared" ca="1" si="2"/>
        <v>Ja</v>
      </c>
    </row>
    <row r="86" spans="2:12" x14ac:dyDescent="0.3">
      <c r="B86" s="1" t="s">
        <v>16</v>
      </c>
      <c r="C86" s="2" t="s">
        <v>9</v>
      </c>
      <c r="D86" s="10" t="s">
        <v>28</v>
      </c>
      <c r="E86" s="10" t="s">
        <v>18</v>
      </c>
      <c r="F86" s="2" t="s">
        <v>35</v>
      </c>
      <c r="G86" s="8">
        <v>2022</v>
      </c>
      <c r="H86" s="11">
        <v>2375.33</v>
      </c>
      <c r="I86" s="2" t="s">
        <v>35</v>
      </c>
      <c r="J86" s="2">
        <v>5</v>
      </c>
      <c r="K86" s="8">
        <f t="shared" si="3"/>
        <v>2027</v>
      </c>
      <c r="L86" s="13" t="str">
        <f t="shared" ca="1" si="2"/>
        <v>Nein</v>
      </c>
    </row>
    <row r="87" spans="2:12" x14ac:dyDescent="0.3">
      <c r="B87" s="1" t="s">
        <v>15</v>
      </c>
      <c r="C87" s="2" t="s">
        <v>9</v>
      </c>
      <c r="D87" s="10" t="s">
        <v>28</v>
      </c>
      <c r="E87" s="10" t="s">
        <v>18</v>
      </c>
      <c r="F87" s="2" t="s">
        <v>35</v>
      </c>
      <c r="G87" s="8">
        <v>2016</v>
      </c>
      <c r="H87" s="11">
        <v>2323.35</v>
      </c>
      <c r="I87" s="2" t="s">
        <v>35</v>
      </c>
      <c r="J87" s="2">
        <v>5</v>
      </c>
      <c r="K87" s="8">
        <f t="shared" si="3"/>
        <v>2021</v>
      </c>
      <c r="L87" s="13" t="str">
        <f t="shared" ca="1" si="2"/>
        <v>Ja</v>
      </c>
    </row>
    <row r="88" spans="2:12" x14ac:dyDescent="0.3">
      <c r="B88" s="1" t="s">
        <v>14</v>
      </c>
      <c r="C88" s="2" t="s">
        <v>9</v>
      </c>
      <c r="D88" s="10" t="s">
        <v>28</v>
      </c>
      <c r="E88" s="10" t="s">
        <v>18</v>
      </c>
      <c r="F88" s="2" t="s">
        <v>35</v>
      </c>
      <c r="G88" s="8">
        <v>2022</v>
      </c>
      <c r="H88" s="11">
        <v>1263.3399999999999</v>
      </c>
      <c r="I88" s="2" t="s">
        <v>35</v>
      </c>
      <c r="J88" s="2">
        <v>5</v>
      </c>
      <c r="K88" s="8">
        <f t="shared" si="3"/>
        <v>2027</v>
      </c>
      <c r="L88" s="13" t="str">
        <f t="shared" ca="1" si="2"/>
        <v>Nein</v>
      </c>
    </row>
    <row r="89" spans="2:12" x14ac:dyDescent="0.3">
      <c r="B89" s="1" t="s">
        <v>12</v>
      </c>
      <c r="C89" s="2" t="s">
        <v>9</v>
      </c>
      <c r="D89" s="2" t="s">
        <v>26</v>
      </c>
      <c r="E89" s="10" t="s">
        <v>18</v>
      </c>
      <c r="F89" s="2" t="s">
        <v>35</v>
      </c>
      <c r="G89" s="8">
        <v>2021</v>
      </c>
      <c r="H89" s="11">
        <v>1217.3599999999999</v>
      </c>
      <c r="I89" s="2" t="s">
        <v>35</v>
      </c>
      <c r="J89" s="2">
        <v>3</v>
      </c>
      <c r="K89" s="8">
        <f t="shared" si="3"/>
        <v>2024</v>
      </c>
      <c r="L89" s="13" t="str">
        <f t="shared" ca="1" si="2"/>
        <v>Nein</v>
      </c>
    </row>
    <row r="90" spans="2:12" x14ac:dyDescent="0.3">
      <c r="B90" s="1" t="s">
        <v>11</v>
      </c>
      <c r="C90" s="2" t="s">
        <v>9</v>
      </c>
      <c r="D90" s="2" t="s">
        <v>26</v>
      </c>
      <c r="E90" s="10" t="s">
        <v>18</v>
      </c>
      <c r="F90" s="2" t="s">
        <v>35</v>
      </c>
      <c r="G90" s="8">
        <v>2021</v>
      </c>
      <c r="H90" s="11">
        <v>1217.3599999999999</v>
      </c>
      <c r="I90" s="2" t="s">
        <v>35</v>
      </c>
      <c r="J90" s="2">
        <v>3</v>
      </c>
      <c r="K90" s="8">
        <f t="shared" si="3"/>
        <v>2024</v>
      </c>
      <c r="L90" s="13" t="str">
        <f t="shared" ca="1" si="2"/>
        <v>Nein</v>
      </c>
    </row>
    <row r="91" spans="2:12" x14ac:dyDescent="0.3">
      <c r="B91" s="1" t="s">
        <v>15</v>
      </c>
      <c r="C91" s="2" t="s">
        <v>9</v>
      </c>
      <c r="D91" s="2" t="s">
        <v>26</v>
      </c>
      <c r="E91" s="10" t="s">
        <v>18</v>
      </c>
      <c r="F91" s="2" t="s">
        <v>35</v>
      </c>
      <c r="G91" s="8">
        <v>2021</v>
      </c>
      <c r="H91" s="11">
        <v>1217.3599999999999</v>
      </c>
      <c r="I91" s="2" t="s">
        <v>35</v>
      </c>
      <c r="J91" s="2">
        <v>3</v>
      </c>
      <c r="K91" s="8">
        <f t="shared" si="3"/>
        <v>2024</v>
      </c>
      <c r="L91" s="13" t="str">
        <f t="shared" ca="1" si="2"/>
        <v>Nein</v>
      </c>
    </row>
    <row r="92" spans="2:12" x14ac:dyDescent="0.3">
      <c r="B92" s="1" t="s">
        <v>16</v>
      </c>
      <c r="C92" s="2" t="s">
        <v>9</v>
      </c>
      <c r="D92" s="10" t="s">
        <v>26</v>
      </c>
      <c r="E92" s="10" t="s">
        <v>18</v>
      </c>
      <c r="F92" s="2" t="s">
        <v>35</v>
      </c>
      <c r="G92" s="8">
        <v>2021</v>
      </c>
      <c r="H92" s="11">
        <v>1217.3599999999999</v>
      </c>
      <c r="I92" s="2" t="s">
        <v>35</v>
      </c>
      <c r="J92" s="2">
        <v>3</v>
      </c>
      <c r="K92" s="8">
        <f t="shared" si="3"/>
        <v>2024</v>
      </c>
      <c r="L92" s="13" t="str">
        <f t="shared" ca="1" si="2"/>
        <v>Nein</v>
      </c>
    </row>
    <row r="93" spans="2:12" x14ac:dyDescent="0.3">
      <c r="B93" s="1" t="s">
        <v>13</v>
      </c>
      <c r="C93" s="2" t="s">
        <v>10</v>
      </c>
      <c r="D93" s="10" t="s">
        <v>26</v>
      </c>
      <c r="E93" s="10" t="s">
        <v>18</v>
      </c>
      <c r="F93" s="2" t="s">
        <v>34</v>
      </c>
      <c r="G93" s="8">
        <v>2019</v>
      </c>
      <c r="H93" s="11">
        <v>834.76</v>
      </c>
      <c r="I93" s="2" t="s">
        <v>34</v>
      </c>
      <c r="J93" s="2">
        <v>3</v>
      </c>
      <c r="K93" s="8">
        <f t="shared" si="3"/>
        <v>2022</v>
      </c>
      <c r="L93" s="13" t="str">
        <f t="shared" ca="1" si="2"/>
        <v>Ja</v>
      </c>
    </row>
    <row r="94" spans="2:12" x14ac:dyDescent="0.3">
      <c r="B94" s="1" t="s">
        <v>14</v>
      </c>
      <c r="C94" s="2" t="s">
        <v>10</v>
      </c>
      <c r="D94" s="2" t="s">
        <v>26</v>
      </c>
      <c r="E94" s="10" t="s">
        <v>18</v>
      </c>
      <c r="F94" s="2" t="s">
        <v>34</v>
      </c>
      <c r="G94" s="8">
        <v>2019</v>
      </c>
      <c r="H94" s="11">
        <v>834.76</v>
      </c>
      <c r="I94" s="2" t="s">
        <v>34</v>
      </c>
      <c r="J94" s="2">
        <v>3</v>
      </c>
      <c r="K94" s="8">
        <f t="shared" si="3"/>
        <v>2022</v>
      </c>
      <c r="L94" s="13" t="str">
        <f t="shared" ca="1" si="2"/>
        <v>Ja</v>
      </c>
    </row>
    <row r="95" spans="2:12" x14ac:dyDescent="0.3">
      <c r="B95" s="1" t="s">
        <v>12</v>
      </c>
      <c r="C95" s="2" t="s">
        <v>10</v>
      </c>
      <c r="D95" s="2" t="s">
        <v>26</v>
      </c>
      <c r="E95" s="10" t="s">
        <v>18</v>
      </c>
      <c r="F95" s="2" t="s">
        <v>34</v>
      </c>
      <c r="G95" s="8">
        <v>2019</v>
      </c>
      <c r="H95" s="11">
        <v>834.76</v>
      </c>
      <c r="I95" s="2" t="s">
        <v>34</v>
      </c>
      <c r="J95" s="2">
        <v>3</v>
      </c>
      <c r="K95" s="8">
        <f t="shared" si="3"/>
        <v>2022</v>
      </c>
      <c r="L95" s="13" t="str">
        <f t="shared" ca="1" si="2"/>
        <v>Ja</v>
      </c>
    </row>
    <row r="96" spans="2:12" x14ac:dyDescent="0.3">
      <c r="B96" s="1" t="s">
        <v>15</v>
      </c>
      <c r="C96" s="2" t="s">
        <v>10</v>
      </c>
      <c r="D96" s="2" t="s">
        <v>26</v>
      </c>
      <c r="E96" s="10" t="s">
        <v>18</v>
      </c>
      <c r="F96" s="2" t="s">
        <v>34</v>
      </c>
      <c r="G96" s="8">
        <v>2019</v>
      </c>
      <c r="H96" s="11">
        <v>834.76</v>
      </c>
      <c r="I96" s="2" t="s">
        <v>34</v>
      </c>
      <c r="J96" s="2">
        <v>3</v>
      </c>
      <c r="K96" s="8">
        <f t="shared" si="3"/>
        <v>2022</v>
      </c>
      <c r="L96" s="13" t="str">
        <f t="shared" ca="1" si="2"/>
        <v>Ja</v>
      </c>
    </row>
    <row r="97" spans="2:12" x14ac:dyDescent="0.3">
      <c r="B97" s="1" t="s">
        <v>11</v>
      </c>
      <c r="C97" s="2" t="s">
        <v>10</v>
      </c>
      <c r="D97" s="10" t="s">
        <v>26</v>
      </c>
      <c r="E97" s="10" t="s">
        <v>18</v>
      </c>
      <c r="F97" s="2" t="s">
        <v>34</v>
      </c>
      <c r="G97" s="8">
        <v>2019</v>
      </c>
      <c r="H97" s="11">
        <v>834.76</v>
      </c>
      <c r="I97" s="2" t="s">
        <v>34</v>
      </c>
      <c r="J97" s="2">
        <v>3</v>
      </c>
      <c r="K97" s="8">
        <f t="shared" si="3"/>
        <v>2022</v>
      </c>
      <c r="L97" s="13" t="str">
        <f t="shared" ca="1" si="2"/>
        <v>Ja</v>
      </c>
    </row>
    <row r="98" spans="2:12" x14ac:dyDescent="0.3">
      <c r="B98" s="1" t="s">
        <v>16</v>
      </c>
      <c r="C98" s="2" t="s">
        <v>10</v>
      </c>
      <c r="D98" s="10" t="s">
        <v>26</v>
      </c>
      <c r="E98" s="10" t="s">
        <v>18</v>
      </c>
      <c r="F98" s="2" t="s">
        <v>34</v>
      </c>
      <c r="G98" s="8">
        <v>2019</v>
      </c>
      <c r="H98" s="11">
        <v>834.76</v>
      </c>
      <c r="I98" s="2" t="s">
        <v>34</v>
      </c>
      <c r="J98" s="2">
        <v>3</v>
      </c>
      <c r="K98" s="8">
        <f t="shared" si="3"/>
        <v>2022</v>
      </c>
      <c r="L98" s="13" t="str">
        <f t="shared" ca="1" si="2"/>
        <v>Ja</v>
      </c>
    </row>
    <row r="99" spans="2:12" x14ac:dyDescent="0.3">
      <c r="B99" s="1" t="s">
        <v>13</v>
      </c>
      <c r="C99" s="2" t="s">
        <v>10</v>
      </c>
      <c r="D99" s="10" t="s">
        <v>26</v>
      </c>
      <c r="E99" s="10" t="s">
        <v>18</v>
      </c>
      <c r="F99" s="2" t="s">
        <v>34</v>
      </c>
      <c r="G99" s="8">
        <v>2019</v>
      </c>
      <c r="H99" s="11">
        <v>834.76</v>
      </c>
      <c r="I99" s="2" t="s">
        <v>34</v>
      </c>
      <c r="J99" s="2">
        <v>3</v>
      </c>
      <c r="K99" s="8">
        <f t="shared" si="3"/>
        <v>2022</v>
      </c>
      <c r="L99" s="13" t="str">
        <f t="shared" ca="1" si="2"/>
        <v>Ja</v>
      </c>
    </row>
    <row r="100" spans="2:12" x14ac:dyDescent="0.3">
      <c r="B100" s="1" t="s">
        <v>12</v>
      </c>
      <c r="C100" s="2" t="s">
        <v>10</v>
      </c>
      <c r="D100" s="10" t="s">
        <v>26</v>
      </c>
      <c r="E100" s="10" t="s">
        <v>18</v>
      </c>
      <c r="F100" s="2" t="s">
        <v>34</v>
      </c>
      <c r="G100" s="8">
        <v>2019</v>
      </c>
      <c r="H100" s="11">
        <v>834.76</v>
      </c>
      <c r="I100" s="2" t="s">
        <v>34</v>
      </c>
      <c r="J100" s="2">
        <v>3</v>
      </c>
      <c r="K100" s="8">
        <f t="shared" si="3"/>
        <v>2022</v>
      </c>
      <c r="L100" s="13" t="str">
        <f t="shared" ca="1" si="2"/>
        <v>Ja</v>
      </c>
    </row>
    <row r="101" spans="2:12" x14ac:dyDescent="0.3">
      <c r="B101" s="1" t="s">
        <v>15</v>
      </c>
      <c r="C101" s="2" t="s">
        <v>10</v>
      </c>
      <c r="D101" s="10" t="s">
        <v>26</v>
      </c>
      <c r="E101" s="10" t="s">
        <v>18</v>
      </c>
      <c r="F101" s="2" t="s">
        <v>34</v>
      </c>
      <c r="G101" s="8">
        <v>2019</v>
      </c>
      <c r="H101" s="11">
        <v>834.76</v>
      </c>
      <c r="I101" s="2" t="s">
        <v>34</v>
      </c>
      <c r="J101" s="2">
        <v>3</v>
      </c>
      <c r="K101" s="8">
        <f t="shared" si="3"/>
        <v>2022</v>
      </c>
      <c r="L101" s="13" t="str">
        <f t="shared" ca="1" si="2"/>
        <v>Ja</v>
      </c>
    </row>
    <row r="102" spans="2:12" ht="15" thickBot="1" x14ac:dyDescent="0.35">
      <c r="B102" s="3" t="s">
        <v>14</v>
      </c>
      <c r="C102" s="4" t="s">
        <v>10</v>
      </c>
      <c r="D102" s="4" t="s">
        <v>26</v>
      </c>
      <c r="E102" s="4" t="s">
        <v>18</v>
      </c>
      <c r="F102" s="4" t="s">
        <v>34</v>
      </c>
      <c r="G102" s="9">
        <v>2019</v>
      </c>
      <c r="H102" s="12">
        <v>834.76</v>
      </c>
      <c r="I102" s="4" t="s">
        <v>34</v>
      </c>
      <c r="J102" s="4">
        <v>3</v>
      </c>
      <c r="K102" s="9">
        <f t="shared" si="3"/>
        <v>2022</v>
      </c>
      <c r="L102" s="14" t="str">
        <f t="shared" ca="1" si="2"/>
        <v>Ja</v>
      </c>
    </row>
    <row r="103" spans="2:12" x14ac:dyDescent="0.3">
      <c r="H103" s="3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'Worksheet E'!$B$3:$B$5</xm:f>
          </x14:formula1>
          <xm:sqref>C3:C102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>
      <selection activeCell="E6" sqref="E6"/>
    </sheetView>
  </sheetViews>
  <sheetFormatPr baseColWidth="10" defaultRowHeight="14.4" x14ac:dyDescent="0.3"/>
  <cols>
    <col min="1" max="1" width="3.33203125" customWidth="1"/>
  </cols>
  <sheetData>
    <row r="1" spans="2:2" ht="15" thickBot="1" x14ac:dyDescent="0.35"/>
    <row r="2" spans="2:2" x14ac:dyDescent="0.3">
      <c r="B2" s="17" t="s">
        <v>1</v>
      </c>
    </row>
    <row r="3" spans="2:2" x14ac:dyDescent="0.3">
      <c r="B3" s="15" t="s">
        <v>8</v>
      </c>
    </row>
    <row r="4" spans="2:2" x14ac:dyDescent="0.3">
      <c r="B4" s="15" t="s">
        <v>9</v>
      </c>
    </row>
    <row r="5" spans="2:2" ht="15" thickBot="1" x14ac:dyDescent="0.35">
      <c r="B5" s="16" t="s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Worksheet A</vt:lpstr>
      <vt:lpstr>Worksheet B</vt:lpstr>
      <vt:lpstr>Worksheet C</vt:lpstr>
      <vt:lpstr>Worksheet D</vt:lpstr>
      <vt:lpstr>Worksheet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2023-12-16T23:52:02Z</dcterms:modified>
</cp:coreProperties>
</file>